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230" windowHeight="6030" tabRatio="881" activeTab="13"/>
  </bookViews>
  <sheets>
    <sheet name="1" sheetId="1" r:id="rId1"/>
    <sheet name="2" sheetId="2" r:id="rId2"/>
    <sheet name="2a" sheetId="3" r:id="rId3"/>
    <sheet name="2b" sheetId="4" r:id="rId4"/>
    <sheet name="3" sheetId="5" r:id="rId5"/>
    <sheet name="5 " sheetId="6" r:id="rId6"/>
    <sheet name="5.a" sheetId="7" r:id="rId7"/>
    <sheet name="5.b" sheetId="8" r:id="rId8"/>
    <sheet name="5.c" sheetId="9" r:id="rId9"/>
    <sheet name="5.d" sheetId="10" r:id="rId10"/>
    <sheet name="6" sheetId="11" r:id="rId11"/>
    <sheet name="7" sheetId="12" r:id="rId12"/>
    <sheet name="8" sheetId="13" r:id="rId13"/>
    <sheet name="9" sheetId="14" r:id="rId14"/>
    <sheet name="10" sheetId="15" r:id="rId15"/>
    <sheet name="11" sheetId="16" r:id="rId16"/>
    <sheet name="11.a" sheetId="17" r:id="rId17"/>
    <sheet name="11.b" sheetId="18" r:id="rId18"/>
    <sheet name="11.c" sheetId="19" r:id="rId19"/>
    <sheet name="11.d" sheetId="20" r:id="rId20"/>
    <sheet name="11.e" sheetId="21" r:id="rId21"/>
    <sheet name="11.f" sheetId="22" r:id="rId22"/>
    <sheet name="11.g" sheetId="23" r:id="rId23"/>
  </sheets>
  <definedNames>
    <definedName name="_xlnm.Print_Titles" localSheetId="0">'1'!$5:$5</definedName>
    <definedName name="_xlnm.Print_Titles" localSheetId="1">'2'!$5:$5</definedName>
    <definedName name="_xlnm.Print_Titles" localSheetId="2">'2a'!$5:$5</definedName>
    <definedName name="_xlnm.Print_Titles" localSheetId="3">'2b'!$5:$5</definedName>
    <definedName name="_xlnm.Print_Titles" localSheetId="5">'5 '!$3:$5</definedName>
    <definedName name="_xlnm.Print_Area" localSheetId="0">'1'!$A$1:$E$150</definedName>
    <definedName name="_xlnm.Print_Area" localSheetId="14">'10'!$A$1:$N$69</definedName>
    <definedName name="_xlnm.Print_Area" localSheetId="15">'11'!$A$1:$L$15</definedName>
    <definedName name="_xlnm.Print_Area" localSheetId="16">'11.a'!$A$1:$C$20</definedName>
    <definedName name="_xlnm.Print_Area" localSheetId="17">'11.b'!$A$1:$C$34</definedName>
    <definedName name="_xlnm.Print_Area" localSheetId="18">'11.c'!$A$1:$C$15</definedName>
    <definedName name="_xlnm.Print_Area" localSheetId="19">'11.d'!$A$1:$C$19</definedName>
    <definedName name="_xlnm.Print_Area" localSheetId="20">'11.e'!$A$1:$F$23</definedName>
    <definedName name="_xlnm.Print_Area" localSheetId="21">'11.f'!$A$1:$C$16</definedName>
    <definedName name="_xlnm.Print_Area" localSheetId="22">'11.g'!$A$1:$D$22</definedName>
    <definedName name="_xlnm.Print_Area" localSheetId="1">'2'!$A$1:$E$87</definedName>
    <definedName name="_xlnm.Print_Area" localSheetId="2">'2a'!$A$1:$E$87</definedName>
    <definedName name="_xlnm.Print_Area" localSheetId="3">'2b'!$A$1:$E$87</definedName>
    <definedName name="_xlnm.Print_Area" localSheetId="4">'3'!$A$1:$D$9</definedName>
    <definedName name="_xlnm.Print_Area" localSheetId="5">'5 '!$A$1:$N$61</definedName>
    <definedName name="_xlnm.Print_Area" localSheetId="6">'5.a'!$A$1:$Q$45</definedName>
    <definedName name="_xlnm.Print_Area" localSheetId="7">'5.b'!$A$1:$R$48</definedName>
    <definedName name="_xlnm.Print_Area" localSheetId="8">'5.c'!$A$1:$O$39</definedName>
    <definedName name="_xlnm.Print_Area" localSheetId="10">'6'!$A$1:$F$21</definedName>
    <definedName name="_xlnm.Print_Area" localSheetId="11">'7'!$A$1:$F$31</definedName>
    <definedName name="_xlnm.Print_Area" localSheetId="12">'8'!$A$1:$X$45</definedName>
    <definedName name="_xlnm.Print_Area" localSheetId="13">'9'!$A$1:$M$31</definedName>
    <definedName name="Z_2AF6EA2A_E5C5_45EB_B6C4_875AD1E4E056_.wvu.FilterData" localSheetId="5" hidden="1">'5 '!$A$1:$I$35</definedName>
    <definedName name="Z_2AF6EA2A_E5C5_45EB_B6C4_875AD1E4E056_.wvu.PrintTitles" localSheetId="5" hidden="1">'5 '!$3:$5</definedName>
  </definedNames>
  <calcPr fullCalcOnLoad="1"/>
</workbook>
</file>

<file path=xl/comments1.xml><?xml version="1.0" encoding="utf-8"?>
<comments xmlns="http://schemas.openxmlformats.org/spreadsheetml/2006/main">
  <authors>
    <author>Univerzita Karlova v Praze</author>
  </authors>
  <commentList>
    <comment ref="E99" authorId="0">
      <text>
        <r>
          <rPr>
            <sz val="9"/>
            <rFont val="Tahoma"/>
            <family val="2"/>
          </rPr>
          <t xml:space="preserve">vč. vnitro a po zdanění
</t>
        </r>
      </text>
    </comment>
  </commentList>
</comments>
</file>

<file path=xl/comments10.xml><?xml version="1.0" encoding="utf-8"?>
<comments xmlns="http://schemas.openxmlformats.org/spreadsheetml/2006/main">
  <authors>
    <author>POKUSNY UCET,ZAM,CIVT</author>
  </authors>
  <commentList>
    <comment ref="H33" authorId="0">
      <text>
        <r>
          <rPr>
            <b/>
            <sz val="9"/>
            <rFont val="Tahoma"/>
            <family val="2"/>
          </rPr>
          <t xml:space="preserve">691-0600
</t>
        </r>
        <r>
          <rPr>
            <sz val="9"/>
            <rFont val="Tahoma"/>
            <family val="2"/>
          </rPr>
          <t>MIS Jelínková
střediska:
400102 + 400103</t>
        </r>
      </text>
    </comment>
    <comment ref="N33" authorId="0">
      <text>
        <r>
          <rPr>
            <b/>
            <sz val="9"/>
            <rFont val="Tahoma"/>
            <family val="2"/>
          </rPr>
          <t>ESF 95%
SR 5%</t>
        </r>
      </text>
    </comment>
    <comment ref="H11" authorId="0">
      <text>
        <r>
          <rPr>
            <b/>
            <sz val="9"/>
            <rFont val="Tahoma"/>
            <family val="0"/>
          </rPr>
          <t xml:space="preserve">016 Jinonice (600632)
015 (600635)
044 PRSP (600639)
</t>
        </r>
      </text>
    </comment>
    <comment ref="H12" authorId="0">
      <text>
        <r>
          <rPr>
            <b/>
            <sz val="9"/>
            <rFont val="Tahoma"/>
            <family val="0"/>
          </rPr>
          <t>027 mobilita příjezdy (600641)
050 mobilita výjezdy (600642)
026 Nová mobilita (600643)</t>
        </r>
      </text>
    </comment>
  </commentList>
</comments>
</file>

<file path=xl/comments11.xml><?xml version="1.0" encoding="utf-8"?>
<comments xmlns="http://schemas.openxmlformats.org/spreadsheetml/2006/main">
  <authors>
    <author>POKUSNY UCET,ZAM,CIVT</author>
  </authors>
  <commentList>
    <comment ref="E7" authorId="0">
      <text>
        <r>
          <rPr>
            <b/>
            <sz val="9"/>
            <rFont val="Tahoma"/>
            <family val="0"/>
          </rPr>
          <t>800801 (SBP) Kč 494.000,-
804150 (IES) Kč 25.750,-</t>
        </r>
      </text>
    </comment>
    <comment ref="E10" authorId="0">
      <text>
        <r>
          <rPr>
            <b/>
            <sz val="9"/>
            <rFont val="Tahoma"/>
            <family val="0"/>
          </rPr>
          <t>602-6309
602-6332</t>
        </r>
      </text>
    </comment>
  </commentList>
</comments>
</file>

<file path=xl/comments12.xml><?xml version="1.0" encoding="utf-8"?>
<comments xmlns="http://schemas.openxmlformats.org/spreadsheetml/2006/main">
  <authors>
    <author>POKUSNY UCET,ZAM,CIVT</author>
  </authors>
  <commentList>
    <comment ref="C10" authorId="0">
      <text>
        <r>
          <rPr>
            <sz val="9"/>
            <rFont val="Tahoma"/>
            <family val="2"/>
          </rPr>
          <t>602-1303 bez 700135 a LŠ a bez 100129, 100130, 100159 a 100190
602-1301 stř. 100190 Kč 164.396,91</t>
        </r>
      </text>
    </comment>
    <comment ref="C13" authorId="0">
      <text>
        <r>
          <rPr>
            <sz val="9"/>
            <rFont val="Tahoma"/>
            <family val="2"/>
          </rPr>
          <t>602-13101</t>
        </r>
      </text>
    </comment>
    <comment ref="C11" authorId="0">
      <text>
        <r>
          <rPr>
            <sz val="9"/>
            <rFont val="Tahoma"/>
            <family val="2"/>
          </rPr>
          <t>středisko 700135</t>
        </r>
      </text>
    </comment>
    <comment ref="C12" authorId="0">
      <text>
        <r>
          <rPr>
            <b/>
            <sz val="9"/>
            <rFont val="Tahoma"/>
            <family val="2"/>
          </rPr>
          <t xml:space="preserve">LŠ:
</t>
        </r>
        <r>
          <rPr>
            <u val="single"/>
            <sz val="9"/>
            <rFont val="Tahoma"/>
            <family val="2"/>
          </rPr>
          <t>602-1303</t>
        </r>
        <r>
          <rPr>
            <sz val="9"/>
            <rFont val="Tahoma"/>
            <family val="2"/>
          </rPr>
          <t xml:space="preserve">
700121 Kč 210.048,50 
700122 Kč 1.261.369,97
700510 Kč 647.993,75
602-1301
700121 Kč 13.065,-
700510 Kč 7.200,-</t>
        </r>
      </text>
    </comment>
    <comment ref="E10" authorId="0">
      <text>
        <r>
          <rPr>
            <sz val="9"/>
            <rFont val="Tahoma"/>
            <family val="2"/>
          </rPr>
          <t>střediska:
100103
100116
700120</t>
        </r>
      </text>
    </comment>
    <comment ref="C8" authorId="0">
      <text>
        <r>
          <rPr>
            <sz val="9"/>
            <rFont val="Tahoma"/>
            <family val="2"/>
          </rPr>
          <t xml:space="preserve">602-13050 (IEPS)
602-13052 (MEF)
602-13053 (ostatní programy)
602-13054 (BECES)
602-13055 (CFS)
602-13056 (CECS)
</t>
        </r>
      </text>
    </comment>
  </commentList>
</comments>
</file>

<file path=xl/comments13.xml><?xml version="1.0" encoding="utf-8"?>
<comments xmlns="http://schemas.openxmlformats.org/spreadsheetml/2006/main">
  <authors>
    <author>PŠ</author>
  </authors>
  <commentList>
    <comment ref="M6" authorId="0">
      <text>
        <r>
          <rPr>
            <b/>
            <sz val="9"/>
            <rFont val="Tahoma"/>
            <family val="2"/>
          </rPr>
          <t>PŠ:</t>
        </r>
        <r>
          <rPr>
            <sz val="9"/>
            <rFont val="Tahoma"/>
            <family val="2"/>
          </rPr>
          <t xml:space="preserve">
Škol ř. 0309b.</t>
        </r>
      </text>
    </comment>
    <comment ref="I6" authorId="0">
      <text>
        <r>
          <rPr>
            <b/>
            <sz val="9"/>
            <rFont val="Tahoma"/>
            <family val="2"/>
          </rPr>
          <t>PŠ:</t>
        </r>
        <r>
          <rPr>
            <sz val="9"/>
            <rFont val="Tahoma"/>
            <family val="2"/>
          </rPr>
          <t xml:space="preserve">
Škol ř. 0306.</t>
        </r>
      </text>
    </comment>
    <comment ref="E6" authorId="0">
      <text>
        <r>
          <rPr>
            <b/>
            <sz val="9"/>
            <rFont val="Tahoma"/>
            <family val="2"/>
          </rPr>
          <t>PŠ:</t>
        </r>
        <r>
          <rPr>
            <sz val="9"/>
            <rFont val="Tahoma"/>
            <family val="2"/>
          </rPr>
          <t xml:space="preserve">
Škol ř. 0307.</t>
        </r>
      </text>
    </comment>
    <comment ref="W10" authorId="0">
      <text>
        <r>
          <rPr>
            <b/>
            <sz val="9"/>
            <rFont val="Tahoma"/>
            <family val="2"/>
          </rPr>
          <t>PŠ:</t>
        </r>
        <r>
          <rPr>
            <sz val="9"/>
            <rFont val="Tahoma"/>
            <family val="2"/>
          </rPr>
          <t xml:space="preserve">
Škol sl. 12 ř. 0200.</t>
        </r>
      </text>
    </comment>
    <comment ref="W11" authorId="0">
      <text>
        <r>
          <rPr>
            <b/>
            <sz val="9"/>
            <rFont val="Tahoma"/>
            <family val="2"/>
          </rPr>
          <t>PŠ:</t>
        </r>
        <r>
          <rPr>
            <sz val="9"/>
            <rFont val="Tahoma"/>
            <family val="2"/>
          </rPr>
          <t xml:space="preserve">
Škol sl. 12 ř. 0207.</t>
        </r>
      </text>
    </comment>
    <comment ref="G15" authorId="0">
      <text>
        <r>
          <rPr>
            <b/>
            <sz val="9"/>
            <rFont val="Tahoma"/>
            <family val="2"/>
          </rPr>
          <t>PŠ:</t>
        </r>
        <r>
          <rPr>
            <sz val="9"/>
            <rFont val="Tahoma"/>
            <family val="2"/>
          </rPr>
          <t xml:space="preserve">
Škol sl. 12 ř. 0305.</t>
        </r>
      </text>
    </comment>
    <comment ref="H15" authorId="0">
      <text>
        <r>
          <rPr>
            <b/>
            <sz val="9"/>
            <rFont val="Tahoma"/>
            <family val="2"/>
          </rPr>
          <t>PŠ:</t>
        </r>
        <r>
          <rPr>
            <sz val="9"/>
            <rFont val="Tahoma"/>
            <family val="2"/>
          </rPr>
          <t xml:space="preserve">
Škol sl. 17 ř. 0305.</t>
        </r>
      </text>
    </comment>
    <comment ref="Q15" authorId="0">
      <text>
        <r>
          <rPr>
            <b/>
            <sz val="9"/>
            <rFont val="Tahoma"/>
            <family val="2"/>
          </rPr>
          <t>PŠ:</t>
        </r>
        <r>
          <rPr>
            <sz val="9"/>
            <rFont val="Tahoma"/>
            <family val="2"/>
          </rPr>
          <t xml:space="preserve">
Škol sl. 12 ř. 0310.</t>
        </r>
      </text>
    </comment>
    <comment ref="R15" authorId="0">
      <text>
        <r>
          <rPr>
            <b/>
            <sz val="9"/>
            <rFont val="Tahoma"/>
            <family val="2"/>
          </rPr>
          <t>PŠ:</t>
        </r>
        <r>
          <rPr>
            <sz val="9"/>
            <rFont val="Tahoma"/>
            <family val="2"/>
          </rPr>
          <t xml:space="preserve">
Škol sl. 17 ř. 0310.</t>
        </r>
      </text>
    </comment>
    <comment ref="S15" authorId="0">
      <text>
        <r>
          <rPr>
            <b/>
            <sz val="9"/>
            <rFont val="Tahoma"/>
            <family val="2"/>
          </rPr>
          <t>PŠ:</t>
        </r>
        <r>
          <rPr>
            <sz val="9"/>
            <rFont val="Tahoma"/>
            <family val="2"/>
          </rPr>
          <t xml:space="preserve">
Škol sl. 12 ř. 0308.</t>
        </r>
      </text>
    </comment>
    <comment ref="T15" authorId="0">
      <text>
        <r>
          <rPr>
            <b/>
            <sz val="9"/>
            <rFont val="Tahoma"/>
            <family val="2"/>
          </rPr>
          <t>PŠ:</t>
        </r>
        <r>
          <rPr>
            <sz val="9"/>
            <rFont val="Tahoma"/>
            <family val="2"/>
          </rPr>
          <t xml:space="preserve">
Škol sl. 17 ř. 0308.</t>
        </r>
      </text>
    </comment>
    <comment ref="U15" authorId="0">
      <text>
        <r>
          <rPr>
            <b/>
            <sz val="9"/>
            <rFont val="Tahoma"/>
            <family val="2"/>
          </rPr>
          <t>PŠ:</t>
        </r>
        <r>
          <rPr>
            <sz val="9"/>
            <rFont val="Tahoma"/>
            <family val="2"/>
          </rPr>
          <t xml:space="preserve">
Škol sl. 12 ř. 0309.</t>
        </r>
      </text>
    </comment>
    <comment ref="V15" authorId="0">
      <text>
        <r>
          <rPr>
            <b/>
            <sz val="9"/>
            <rFont val="Tahoma"/>
            <family val="2"/>
          </rPr>
          <t>PŠ:</t>
        </r>
        <r>
          <rPr>
            <sz val="9"/>
            <rFont val="Tahoma"/>
            <family val="2"/>
          </rPr>
          <t xml:space="preserve">
Škol sl. 17 ř. 0309.</t>
        </r>
      </text>
    </comment>
    <comment ref="W15" authorId="0">
      <text>
        <r>
          <rPr>
            <b/>
            <sz val="9"/>
            <rFont val="Tahoma"/>
            <family val="2"/>
          </rPr>
          <t>PŠ:</t>
        </r>
        <r>
          <rPr>
            <sz val="9"/>
            <rFont val="Tahoma"/>
            <family val="2"/>
          </rPr>
          <t xml:space="preserve">
Škol sl. 12 ř. 0311.</t>
        </r>
      </text>
    </comment>
    <comment ref="X15" authorId="0">
      <text>
        <r>
          <rPr>
            <b/>
            <sz val="9"/>
            <rFont val="Tahoma"/>
            <family val="2"/>
          </rPr>
          <t>PŠ:</t>
        </r>
        <r>
          <rPr>
            <sz val="9"/>
            <rFont val="Tahoma"/>
            <family val="2"/>
          </rPr>
          <t xml:space="preserve">
Škol sl. 17 ř. 0311.</t>
        </r>
      </text>
    </comment>
    <comment ref="K22" authorId="0">
      <text>
        <r>
          <rPr>
            <b/>
            <sz val="9"/>
            <rFont val="Tahoma"/>
            <family val="2"/>
          </rPr>
          <t>PŠ:</t>
        </r>
        <r>
          <rPr>
            <sz val="9"/>
            <rFont val="Tahoma"/>
            <family val="2"/>
          </rPr>
          <t xml:space="preserve">
Škol sl. 2 ř. 0202.</t>
        </r>
      </text>
    </comment>
    <comment ref="L22" authorId="0">
      <text>
        <r>
          <rPr>
            <b/>
            <sz val="9"/>
            <rFont val="Tahoma"/>
            <family val="2"/>
          </rPr>
          <t>PŠ:</t>
        </r>
        <r>
          <rPr>
            <sz val="9"/>
            <rFont val="Tahoma"/>
            <family val="2"/>
          </rPr>
          <t xml:space="preserve">
Škol sl. 12 ř. 0202.</t>
        </r>
      </text>
    </comment>
    <comment ref="K23" authorId="0">
      <text>
        <r>
          <rPr>
            <b/>
            <sz val="9"/>
            <rFont val="Tahoma"/>
            <family val="2"/>
          </rPr>
          <t>PŠ:</t>
        </r>
        <r>
          <rPr>
            <sz val="9"/>
            <rFont val="Tahoma"/>
            <family val="2"/>
          </rPr>
          <t xml:space="preserve">
Škol. sl. 2 ř. 0203.</t>
        </r>
      </text>
    </comment>
    <comment ref="L23" authorId="0">
      <text>
        <r>
          <rPr>
            <b/>
            <sz val="9"/>
            <rFont val="Tahoma"/>
            <family val="2"/>
          </rPr>
          <t>PŠ:</t>
        </r>
        <r>
          <rPr>
            <sz val="9"/>
            <rFont val="Tahoma"/>
            <family val="2"/>
          </rPr>
          <t xml:space="preserve">
Škol sl. 12 ř. 0203.</t>
        </r>
      </text>
    </comment>
    <comment ref="K24" authorId="0">
      <text>
        <r>
          <rPr>
            <b/>
            <sz val="9"/>
            <rFont val="Tahoma"/>
            <family val="2"/>
          </rPr>
          <t>PŠ:</t>
        </r>
        <r>
          <rPr>
            <sz val="9"/>
            <rFont val="Tahoma"/>
            <family val="2"/>
          </rPr>
          <t xml:space="preserve">
Škol sl. 2 ř. 0204.</t>
        </r>
      </text>
    </comment>
    <comment ref="L24" authorId="0">
      <text>
        <r>
          <rPr>
            <b/>
            <sz val="9"/>
            <rFont val="Tahoma"/>
            <family val="2"/>
          </rPr>
          <t>PŠ:</t>
        </r>
        <r>
          <rPr>
            <sz val="9"/>
            <rFont val="Tahoma"/>
            <family val="2"/>
          </rPr>
          <t xml:space="preserve">
Škol sl. 12 ř. 0204.</t>
        </r>
      </text>
    </comment>
    <comment ref="K25" authorId="0">
      <text>
        <r>
          <rPr>
            <b/>
            <sz val="9"/>
            <rFont val="Tahoma"/>
            <family val="2"/>
          </rPr>
          <t>PŠ:</t>
        </r>
        <r>
          <rPr>
            <sz val="9"/>
            <rFont val="Tahoma"/>
            <family val="2"/>
          </rPr>
          <t xml:space="preserve">
Škol sl. 2 ř. 0205.</t>
        </r>
      </text>
    </comment>
    <comment ref="L25" authorId="0">
      <text>
        <r>
          <rPr>
            <b/>
            <sz val="9"/>
            <rFont val="Tahoma"/>
            <family val="2"/>
          </rPr>
          <t>PŠ:</t>
        </r>
        <r>
          <rPr>
            <sz val="9"/>
            <rFont val="Tahoma"/>
            <family val="2"/>
          </rPr>
          <t xml:space="preserve">
Škol sl. 12 ř. 0205.</t>
        </r>
      </text>
    </comment>
    <comment ref="K26" authorId="0">
      <text>
        <r>
          <rPr>
            <b/>
            <sz val="9"/>
            <rFont val="Tahoma"/>
            <family val="2"/>
          </rPr>
          <t>PŠ:</t>
        </r>
        <r>
          <rPr>
            <sz val="9"/>
            <rFont val="Tahoma"/>
            <family val="2"/>
          </rPr>
          <t xml:space="preserve">
Škol sl. 2 ř. 0206.</t>
        </r>
      </text>
    </comment>
    <comment ref="L26" authorId="0">
      <text>
        <r>
          <rPr>
            <b/>
            <sz val="9"/>
            <rFont val="Tahoma"/>
            <family val="2"/>
          </rPr>
          <t>PŠ:</t>
        </r>
        <r>
          <rPr>
            <sz val="9"/>
            <rFont val="Tahoma"/>
            <family val="2"/>
          </rPr>
          <t xml:space="preserve">
Škol sl. 12 ř. 0206.</t>
        </r>
      </text>
    </comment>
    <comment ref="K27" authorId="0">
      <text>
        <r>
          <rPr>
            <b/>
            <sz val="9"/>
            <rFont val="Tahoma"/>
            <family val="2"/>
          </rPr>
          <t>PŠ:</t>
        </r>
        <r>
          <rPr>
            <sz val="9"/>
            <rFont val="Tahoma"/>
            <family val="2"/>
          </rPr>
          <t xml:space="preserve">
Škol sl. 2 ř. 0201.</t>
        </r>
      </text>
    </comment>
    <comment ref="L27" authorId="0">
      <text>
        <r>
          <rPr>
            <b/>
            <sz val="9"/>
            <rFont val="Tahoma"/>
            <family val="2"/>
          </rPr>
          <t>PŠ:</t>
        </r>
        <r>
          <rPr>
            <sz val="9"/>
            <rFont val="Tahoma"/>
            <family val="2"/>
          </rPr>
          <t xml:space="preserve">
Škol sl. 12 ř. 0201.</t>
        </r>
      </text>
    </comment>
    <comment ref="E28" authorId="0">
      <text>
        <r>
          <rPr>
            <b/>
            <sz val="9"/>
            <rFont val="Tahoma"/>
            <family val="2"/>
          </rPr>
          <t>PŠ:</t>
        </r>
        <r>
          <rPr>
            <sz val="9"/>
            <rFont val="Tahoma"/>
            <family val="2"/>
          </rPr>
          <t xml:space="preserve">
Škol sl. 2b ř. 0200.</t>
        </r>
      </text>
    </comment>
    <comment ref="F28" authorId="0">
      <text>
        <r>
          <rPr>
            <b/>
            <sz val="9"/>
            <rFont val="Tahoma"/>
            <family val="2"/>
          </rPr>
          <t>PŠ:</t>
        </r>
        <r>
          <rPr>
            <sz val="9"/>
            <rFont val="Tahoma"/>
            <family val="2"/>
          </rPr>
          <t xml:space="preserve">
Škol sl. 12b ř. 0200.</t>
        </r>
      </text>
    </comment>
    <comment ref="K28" authorId="0">
      <text>
        <r>
          <rPr>
            <b/>
            <sz val="9"/>
            <rFont val="Tahoma"/>
            <family val="2"/>
          </rPr>
          <t>PŠ:</t>
        </r>
        <r>
          <rPr>
            <sz val="9"/>
            <rFont val="Tahoma"/>
            <family val="2"/>
          </rPr>
          <t xml:space="preserve">
Škol sl. 2 ř. 0200.</t>
        </r>
      </text>
    </comment>
    <comment ref="L28" authorId="0">
      <text>
        <r>
          <rPr>
            <b/>
            <sz val="9"/>
            <rFont val="Tahoma"/>
            <family val="2"/>
          </rPr>
          <t>PŠ:</t>
        </r>
        <r>
          <rPr>
            <sz val="9"/>
            <rFont val="Tahoma"/>
            <family val="2"/>
          </rPr>
          <t xml:space="preserve">
Škol sl. 12 ř. 0200.</t>
        </r>
      </text>
    </comment>
    <comment ref="K29" authorId="0">
      <text>
        <r>
          <rPr>
            <b/>
            <sz val="9"/>
            <rFont val="Tahoma"/>
            <family val="2"/>
          </rPr>
          <t>PŠ:</t>
        </r>
        <r>
          <rPr>
            <sz val="9"/>
            <rFont val="Tahoma"/>
            <family val="2"/>
          </rPr>
          <t xml:space="preserve">
Škol sl. 2 ř. 0207.</t>
        </r>
      </text>
    </comment>
    <comment ref="L29" authorId="0">
      <text>
        <r>
          <rPr>
            <b/>
            <sz val="9"/>
            <rFont val="Tahoma"/>
            <family val="2"/>
          </rPr>
          <t>PŠ:</t>
        </r>
        <r>
          <rPr>
            <sz val="9"/>
            <rFont val="Tahoma"/>
            <family val="2"/>
          </rPr>
          <t xml:space="preserve">
Škol sl. 12 ř. 0207.</t>
        </r>
      </text>
    </comment>
    <comment ref="E33" authorId="0">
      <text>
        <r>
          <rPr>
            <b/>
            <sz val="9"/>
            <rFont val="Tahoma"/>
            <family val="2"/>
          </rPr>
          <t>PŠ:</t>
        </r>
        <r>
          <rPr>
            <sz val="9"/>
            <rFont val="Tahoma"/>
            <family val="2"/>
          </rPr>
          <t xml:space="preserve">
Škol sl. 2 ř. 0307.</t>
        </r>
      </text>
    </comment>
    <comment ref="F33" authorId="0">
      <text>
        <r>
          <rPr>
            <b/>
            <sz val="9"/>
            <rFont val="Tahoma"/>
            <family val="2"/>
          </rPr>
          <t>PŠ:</t>
        </r>
        <r>
          <rPr>
            <sz val="9"/>
            <rFont val="Tahoma"/>
            <family val="2"/>
          </rPr>
          <t xml:space="preserve">
Škol sl. 12 ř. 0307.</t>
        </r>
      </text>
    </comment>
    <comment ref="K33" authorId="0">
      <text>
        <r>
          <rPr>
            <b/>
            <sz val="9"/>
            <rFont val="Tahoma"/>
            <family val="2"/>
          </rPr>
          <t>PŠ:</t>
        </r>
        <r>
          <rPr>
            <sz val="9"/>
            <rFont val="Tahoma"/>
            <family val="2"/>
          </rPr>
          <t xml:space="preserve">
Škol sl. 2 ř. 0311.</t>
        </r>
      </text>
    </comment>
    <comment ref="L33" authorId="0">
      <text>
        <r>
          <rPr>
            <b/>
            <sz val="9"/>
            <rFont val="Tahoma"/>
            <family val="2"/>
          </rPr>
          <t>PŠ:</t>
        </r>
        <r>
          <rPr>
            <sz val="9"/>
            <rFont val="Tahoma"/>
            <family val="2"/>
          </rPr>
          <t xml:space="preserve">
Škol sl. 12 ř. 0311.</t>
        </r>
      </text>
    </comment>
    <comment ref="E22" authorId="0">
      <text>
        <r>
          <rPr>
            <b/>
            <sz val="9"/>
            <rFont val="Tahoma"/>
            <family val="2"/>
          </rPr>
          <t>PŠ:</t>
        </r>
        <r>
          <rPr>
            <sz val="9"/>
            <rFont val="Tahoma"/>
            <family val="2"/>
          </rPr>
          <t xml:space="preserve">
Škol sl. 2b ř. 0202.</t>
        </r>
      </text>
    </comment>
    <comment ref="E23" authorId="0">
      <text>
        <r>
          <rPr>
            <b/>
            <sz val="9"/>
            <rFont val="Tahoma"/>
            <family val="2"/>
          </rPr>
          <t>PŠ:</t>
        </r>
        <r>
          <rPr>
            <sz val="9"/>
            <rFont val="Tahoma"/>
            <family val="2"/>
          </rPr>
          <t xml:space="preserve">
Škol sl. 2b ř. 0203.</t>
        </r>
      </text>
    </comment>
    <comment ref="E24" authorId="0">
      <text>
        <r>
          <rPr>
            <b/>
            <sz val="9"/>
            <rFont val="Tahoma"/>
            <family val="2"/>
          </rPr>
          <t>PŠ:</t>
        </r>
        <r>
          <rPr>
            <sz val="9"/>
            <rFont val="Tahoma"/>
            <family val="2"/>
          </rPr>
          <t xml:space="preserve">
Škol sl. 2b ř. 0204.</t>
        </r>
      </text>
    </comment>
    <comment ref="E25" authorId="0">
      <text>
        <r>
          <rPr>
            <b/>
            <sz val="9"/>
            <rFont val="Tahoma"/>
            <family val="2"/>
          </rPr>
          <t>PŠ:</t>
        </r>
        <r>
          <rPr>
            <sz val="9"/>
            <rFont val="Tahoma"/>
            <family val="2"/>
          </rPr>
          <t xml:space="preserve">
Škol sl. 2b ř. 0205.</t>
        </r>
      </text>
    </comment>
    <comment ref="E26" authorId="0">
      <text>
        <r>
          <rPr>
            <b/>
            <sz val="9"/>
            <rFont val="Tahoma"/>
            <family val="2"/>
          </rPr>
          <t>PŠ:</t>
        </r>
        <r>
          <rPr>
            <sz val="9"/>
            <rFont val="Tahoma"/>
            <family val="2"/>
          </rPr>
          <t xml:space="preserve">
Škol sl. 2b ř. 0206.</t>
        </r>
      </text>
    </comment>
    <comment ref="E27" authorId="0">
      <text>
        <r>
          <rPr>
            <b/>
            <sz val="9"/>
            <rFont val="Tahoma"/>
            <family val="2"/>
          </rPr>
          <t>PŠ:</t>
        </r>
        <r>
          <rPr>
            <sz val="9"/>
            <rFont val="Tahoma"/>
            <family val="2"/>
          </rPr>
          <t xml:space="preserve">
Škol sl. 2b ř. 0201.</t>
        </r>
      </text>
    </comment>
    <comment ref="F22" authorId="0">
      <text>
        <r>
          <rPr>
            <b/>
            <sz val="9"/>
            <rFont val="Tahoma"/>
            <family val="2"/>
          </rPr>
          <t>PŠ:</t>
        </r>
        <r>
          <rPr>
            <sz val="9"/>
            <rFont val="Tahoma"/>
            <family val="2"/>
          </rPr>
          <t xml:space="preserve">
Škol sl. 12b ř. 0202.</t>
        </r>
      </text>
    </comment>
    <comment ref="F23" authorId="0">
      <text>
        <r>
          <rPr>
            <b/>
            <sz val="9"/>
            <rFont val="Tahoma"/>
            <family val="2"/>
          </rPr>
          <t>PŠ:</t>
        </r>
        <r>
          <rPr>
            <sz val="9"/>
            <rFont val="Tahoma"/>
            <family val="2"/>
          </rPr>
          <t xml:space="preserve">
Škol sl. 12b ř. 0203.</t>
        </r>
      </text>
    </comment>
    <comment ref="F24" authorId="0">
      <text>
        <r>
          <rPr>
            <b/>
            <sz val="9"/>
            <rFont val="Tahoma"/>
            <family val="2"/>
          </rPr>
          <t>PŠ:</t>
        </r>
        <r>
          <rPr>
            <sz val="9"/>
            <rFont val="Tahoma"/>
            <family val="2"/>
          </rPr>
          <t xml:space="preserve">
Škol sl. 12b ř. 0204.</t>
        </r>
      </text>
    </comment>
    <comment ref="F25" authorId="0">
      <text>
        <r>
          <rPr>
            <b/>
            <sz val="9"/>
            <rFont val="Tahoma"/>
            <family val="2"/>
          </rPr>
          <t>PŠ:</t>
        </r>
        <r>
          <rPr>
            <sz val="9"/>
            <rFont val="Tahoma"/>
            <family val="2"/>
          </rPr>
          <t xml:space="preserve">
Škol sl. 12b ř. 0205.</t>
        </r>
      </text>
    </comment>
    <comment ref="F26" authorId="0">
      <text>
        <r>
          <rPr>
            <b/>
            <sz val="9"/>
            <rFont val="Tahoma"/>
            <family val="2"/>
          </rPr>
          <t>PŠ:</t>
        </r>
        <r>
          <rPr>
            <sz val="9"/>
            <rFont val="Tahoma"/>
            <family val="2"/>
          </rPr>
          <t xml:space="preserve">
Škol sl. 12b ř. 0206.</t>
        </r>
      </text>
    </comment>
    <comment ref="F27" authorId="0">
      <text>
        <r>
          <rPr>
            <b/>
            <sz val="9"/>
            <rFont val="Tahoma"/>
            <family val="2"/>
          </rPr>
          <t>PŠ:</t>
        </r>
        <r>
          <rPr>
            <sz val="9"/>
            <rFont val="Tahoma"/>
            <family val="2"/>
          </rPr>
          <t xml:space="preserve">
Škol sl. 12b ř. 0201.</t>
        </r>
      </text>
    </comment>
    <comment ref="H28" authorId="0">
      <text>
        <r>
          <rPr>
            <b/>
            <sz val="9"/>
            <rFont val="Tahoma"/>
            <family val="2"/>
          </rPr>
          <t>PŠ:</t>
        </r>
        <r>
          <rPr>
            <sz val="9"/>
            <rFont val="Tahoma"/>
            <family val="2"/>
          </rPr>
          <t xml:space="preserve">
Škol sl. 2b ř. 0200.</t>
        </r>
      </text>
    </comment>
    <comment ref="I28" authorId="0">
      <text>
        <r>
          <rPr>
            <b/>
            <sz val="9"/>
            <rFont val="Tahoma"/>
            <family val="2"/>
          </rPr>
          <t>PŠ:</t>
        </r>
        <r>
          <rPr>
            <sz val="9"/>
            <rFont val="Tahoma"/>
            <family val="2"/>
          </rPr>
          <t xml:space="preserve">
Škol sl. 12b ř. 0200.</t>
        </r>
      </text>
    </comment>
  </commentList>
</comments>
</file>

<file path=xl/comments14.xml><?xml version="1.0" encoding="utf-8"?>
<comments xmlns="http://schemas.openxmlformats.org/spreadsheetml/2006/main">
  <authors>
    <author>PŠ</author>
  </authors>
  <commentList>
    <comment ref="K8" authorId="0">
      <text>
        <r>
          <rPr>
            <b/>
            <sz val="9"/>
            <rFont val="Tahoma"/>
            <family val="2"/>
          </rPr>
          <t>PŠ:</t>
        </r>
        <r>
          <rPr>
            <sz val="9"/>
            <rFont val="Tahoma"/>
            <family val="2"/>
          </rPr>
          <t xml:space="preserve">
AÚČ 549 1320</t>
        </r>
      </text>
    </comment>
    <comment ref="K9" authorId="0">
      <text>
        <r>
          <rPr>
            <b/>
            <sz val="9"/>
            <rFont val="Tahoma"/>
            <family val="2"/>
          </rPr>
          <t>PŠ:</t>
        </r>
        <r>
          <rPr>
            <sz val="9"/>
            <rFont val="Tahoma"/>
            <family val="2"/>
          </rPr>
          <t xml:space="preserve">
AÚČ 549 1321</t>
        </r>
      </text>
    </comment>
    <comment ref="K10" authorId="0">
      <text>
        <r>
          <rPr>
            <b/>
            <sz val="9"/>
            <rFont val="Tahoma"/>
            <family val="2"/>
          </rPr>
          <t>PŠ:</t>
        </r>
        <r>
          <rPr>
            <sz val="9"/>
            <rFont val="Tahoma"/>
            <family val="2"/>
          </rPr>
          <t xml:space="preserve">
AÚČ 549 1322</t>
        </r>
      </text>
    </comment>
    <comment ref="K11" authorId="0">
      <text>
        <r>
          <rPr>
            <b/>
            <sz val="9"/>
            <rFont val="Tahoma"/>
            <family val="2"/>
          </rPr>
          <t>PŠ:</t>
        </r>
        <r>
          <rPr>
            <sz val="9"/>
            <rFont val="Tahoma"/>
            <family val="2"/>
          </rPr>
          <t xml:space="preserve">
AÚČ 549 1323</t>
        </r>
      </text>
    </comment>
    <comment ref="K12" authorId="0">
      <text>
        <r>
          <rPr>
            <b/>
            <sz val="9"/>
            <rFont val="Tahoma"/>
            <family val="2"/>
          </rPr>
          <t>PŠ:</t>
        </r>
        <r>
          <rPr>
            <sz val="9"/>
            <rFont val="Tahoma"/>
            <family val="2"/>
          </rPr>
          <t xml:space="preserve">
AÚČ 549 1324</t>
        </r>
      </text>
    </comment>
    <comment ref="K13" authorId="0">
      <text>
        <r>
          <rPr>
            <b/>
            <sz val="9"/>
            <rFont val="Tahoma"/>
            <family val="2"/>
          </rPr>
          <t>PŠ:</t>
        </r>
        <r>
          <rPr>
            <sz val="9"/>
            <rFont val="Tahoma"/>
            <family val="2"/>
          </rPr>
          <t xml:space="preserve">
AÚČ 549 1325</t>
        </r>
      </text>
    </comment>
    <comment ref="K15" authorId="0">
      <text>
        <r>
          <rPr>
            <b/>
            <sz val="9"/>
            <rFont val="Tahoma"/>
            <family val="2"/>
          </rPr>
          <t>PŠ:</t>
        </r>
        <r>
          <rPr>
            <sz val="9"/>
            <rFont val="Tahoma"/>
            <family val="2"/>
          </rPr>
          <t xml:space="preserve">
AÚČ 549 1326</t>
        </r>
      </text>
    </comment>
    <comment ref="K19" authorId="0">
      <text>
        <r>
          <rPr>
            <b/>
            <sz val="9"/>
            <rFont val="Tahoma"/>
            <family val="2"/>
          </rPr>
          <t>PŠ:</t>
        </r>
        <r>
          <rPr>
            <sz val="9"/>
            <rFont val="Tahoma"/>
            <family val="2"/>
          </rPr>
          <t xml:space="preserve">
AÚČ 549 1327</t>
        </r>
      </text>
    </comment>
    <comment ref="K23" authorId="0">
      <text>
        <r>
          <rPr>
            <b/>
            <sz val="9"/>
            <rFont val="Tahoma"/>
            <family val="2"/>
          </rPr>
          <t>PŠ:</t>
        </r>
        <r>
          <rPr>
            <sz val="9"/>
            <rFont val="Tahoma"/>
            <family val="2"/>
          </rPr>
          <t xml:space="preserve">
AÚČ 549 1328</t>
        </r>
      </text>
    </comment>
    <comment ref="K24" authorId="0">
      <text>
        <r>
          <rPr>
            <b/>
            <sz val="9"/>
            <rFont val="Tahoma"/>
            <family val="2"/>
          </rPr>
          <t>PŠ:</t>
        </r>
        <r>
          <rPr>
            <sz val="9"/>
            <rFont val="Tahoma"/>
            <family val="2"/>
          </rPr>
          <t xml:space="preserve">
AÚČ 549 1329</t>
        </r>
      </text>
    </comment>
  </commentList>
</comments>
</file>

<file path=xl/comments21.xml><?xml version="1.0" encoding="utf-8"?>
<comments xmlns="http://schemas.openxmlformats.org/spreadsheetml/2006/main">
  <authors>
    <author>Šimůnek Petr</author>
    <author>PŠ</author>
  </authors>
  <commentList>
    <comment ref="E9" authorId="0">
      <text>
        <r>
          <rPr>
            <b/>
            <sz val="10"/>
            <rFont val="Tahoma"/>
            <family val="2"/>
          </rPr>
          <t>Šimůnek Petr:</t>
        </r>
        <r>
          <rPr>
            <sz val="10"/>
            <rFont val="Tahoma"/>
            <family val="2"/>
          </rPr>
          <t xml:space="preserve">
Do FÚUP nelze převádět účelově určené dary kapitálové.</t>
        </r>
      </text>
    </comment>
    <comment ref="F10" authorId="0">
      <text>
        <r>
          <rPr>
            <b/>
            <sz val="10"/>
            <rFont val="Tahoma"/>
            <family val="2"/>
          </rPr>
          <t>Šimůnek Petr:</t>
        </r>
        <r>
          <rPr>
            <sz val="10"/>
            <rFont val="Tahoma"/>
            <family val="2"/>
          </rPr>
          <t xml:space="preserve">
DAL 911 0502</t>
        </r>
      </text>
    </comment>
    <comment ref="D11" authorId="0">
      <text>
        <r>
          <rPr>
            <b/>
            <sz val="10"/>
            <rFont val="Tahoma"/>
            <family val="2"/>
          </rPr>
          <t>Šimůnek Petr:</t>
        </r>
        <r>
          <rPr>
            <sz val="10"/>
            <rFont val="Tahoma"/>
            <family val="2"/>
          </rPr>
          <t xml:space="preserve">
DAL 911 0576</t>
        </r>
      </text>
    </comment>
    <comment ref="E11" authorId="0">
      <text>
        <r>
          <rPr>
            <b/>
            <sz val="10"/>
            <rFont val="Tahoma"/>
            <family val="2"/>
          </rPr>
          <t>Šimůnek Petr:</t>
        </r>
        <r>
          <rPr>
            <sz val="10"/>
            <rFont val="Tahoma"/>
            <family val="2"/>
          </rPr>
          <t xml:space="preserve">
DAL 911 0577</t>
        </r>
      </text>
    </comment>
    <comment ref="D12" authorId="0">
      <text>
        <r>
          <rPr>
            <b/>
            <sz val="10"/>
            <rFont val="Tahoma"/>
            <family val="2"/>
          </rPr>
          <t>Šimůnek Petr:</t>
        </r>
        <r>
          <rPr>
            <sz val="10"/>
            <rFont val="Tahoma"/>
            <family val="2"/>
          </rPr>
          <t xml:space="preserve">
DAL 911 0578</t>
        </r>
      </text>
    </comment>
    <comment ref="D9" authorId="1">
      <text>
        <r>
          <rPr>
            <b/>
            <sz val="9"/>
            <rFont val="Tahoma"/>
            <family val="2"/>
          </rPr>
          <t>PŠ:</t>
        </r>
        <r>
          <rPr>
            <sz val="9"/>
            <rFont val="Tahoma"/>
            <family val="2"/>
          </rPr>
          <t xml:space="preserve">
DAL 911 0501</t>
        </r>
      </text>
    </comment>
  </commentList>
</comments>
</file>

<file path=xl/comments22.xml><?xml version="1.0" encoding="utf-8"?>
<comments xmlns="http://schemas.openxmlformats.org/spreadsheetml/2006/main">
  <authors>
    <author>PŠ</author>
  </authors>
  <commentList>
    <comment ref="C5" authorId="0">
      <text>
        <r>
          <rPr>
            <b/>
            <sz val="9"/>
            <rFont val="Tahoma"/>
            <family val="2"/>
          </rPr>
          <t>PŠ:</t>
        </r>
        <r>
          <rPr>
            <sz val="9"/>
            <rFont val="Tahoma"/>
            <family val="2"/>
          </rPr>
          <t xml:space="preserve">
MD 911 0302</t>
        </r>
      </text>
    </comment>
    <comment ref="C6" authorId="0">
      <text>
        <r>
          <rPr>
            <b/>
            <sz val="9"/>
            <rFont val="Tahoma"/>
            <family val="2"/>
          </rPr>
          <t>PŠ:</t>
        </r>
        <r>
          <rPr>
            <sz val="9"/>
            <rFont val="Tahoma"/>
            <family val="2"/>
          </rPr>
          <t xml:space="preserve">
MD 911 0303</t>
        </r>
      </text>
    </comment>
    <comment ref="C7" authorId="0">
      <text>
        <r>
          <rPr>
            <b/>
            <sz val="9"/>
            <rFont val="Tahoma"/>
            <family val="2"/>
          </rPr>
          <t>PŠ:</t>
        </r>
        <r>
          <rPr>
            <sz val="9"/>
            <rFont val="Tahoma"/>
            <family val="2"/>
          </rPr>
          <t xml:space="preserve">
MD 911 0304</t>
        </r>
      </text>
    </comment>
    <comment ref="C8" authorId="0">
      <text>
        <r>
          <rPr>
            <b/>
            <sz val="9"/>
            <rFont val="Tahoma"/>
            <family val="2"/>
          </rPr>
          <t>PŠ:</t>
        </r>
        <r>
          <rPr>
            <sz val="9"/>
            <rFont val="Tahoma"/>
            <family val="2"/>
          </rPr>
          <t xml:space="preserve">
MD 911 0305</t>
        </r>
      </text>
    </comment>
    <comment ref="C9" authorId="0">
      <text>
        <r>
          <rPr>
            <b/>
            <sz val="9"/>
            <rFont val="Tahoma"/>
            <family val="2"/>
          </rPr>
          <t>PŠ:</t>
        </r>
        <r>
          <rPr>
            <sz val="9"/>
            <rFont val="Tahoma"/>
            <family val="2"/>
          </rPr>
          <t xml:space="preserve">
MD 911 0306</t>
        </r>
      </text>
    </comment>
    <comment ref="C10" authorId="0">
      <text>
        <r>
          <rPr>
            <b/>
            <sz val="9"/>
            <rFont val="Tahoma"/>
            <family val="2"/>
          </rPr>
          <t>PŠ:</t>
        </r>
        <r>
          <rPr>
            <sz val="9"/>
            <rFont val="Tahoma"/>
            <family val="2"/>
          </rPr>
          <t xml:space="preserve">
MD 911 0307</t>
        </r>
      </text>
    </comment>
    <comment ref="C11" authorId="0">
      <text>
        <r>
          <rPr>
            <b/>
            <sz val="9"/>
            <rFont val="Tahoma"/>
            <family val="2"/>
          </rPr>
          <t>PŠ:</t>
        </r>
        <r>
          <rPr>
            <sz val="9"/>
            <rFont val="Tahoma"/>
            <family val="2"/>
          </rPr>
          <t xml:space="preserve">
MD 911 0308</t>
        </r>
      </text>
    </comment>
    <comment ref="C12" authorId="0">
      <text>
        <r>
          <rPr>
            <b/>
            <sz val="9"/>
            <rFont val="Tahoma"/>
            <family val="2"/>
          </rPr>
          <t>PŠ:</t>
        </r>
        <r>
          <rPr>
            <sz val="9"/>
            <rFont val="Tahoma"/>
            <family val="2"/>
          </rPr>
          <t xml:space="preserve">
MD 911 0310</t>
        </r>
      </text>
    </comment>
    <comment ref="C13" authorId="0">
      <text>
        <r>
          <rPr>
            <b/>
            <sz val="9"/>
            <rFont val="Tahoma"/>
            <family val="2"/>
          </rPr>
          <t>PŠ:</t>
        </r>
        <r>
          <rPr>
            <sz val="9"/>
            <rFont val="Tahoma"/>
            <family val="2"/>
          </rPr>
          <t xml:space="preserve">
MD 911 0311</t>
        </r>
      </text>
    </comment>
  </commentList>
</comments>
</file>

<file path=xl/comments7.xml><?xml version="1.0" encoding="utf-8"?>
<comments xmlns="http://schemas.openxmlformats.org/spreadsheetml/2006/main">
  <authors>
    <author>install</author>
    <author>POKUSNY UCET,ZAM,CIVT</author>
  </authors>
  <commentList>
    <comment ref="D18" authorId="0">
      <text>
        <r>
          <rPr>
            <b/>
            <sz val="9"/>
            <rFont val="Tahoma"/>
            <family val="2"/>
          </rPr>
          <t>pouze drobná změna názvu</t>
        </r>
        <r>
          <rPr>
            <sz val="9"/>
            <rFont val="Tahoma"/>
            <family val="2"/>
          </rPr>
          <t xml:space="preserve">
</t>
        </r>
      </text>
    </comment>
    <comment ref="E17" authorId="1">
      <text>
        <r>
          <rPr>
            <sz val="9"/>
            <rFont val="Tahoma"/>
            <family val="2"/>
          </rPr>
          <t>691-13xx:
691-1310: "D" kat. B
691-1320: "D" Aktion
691-1330 "D" CEEPUS
691-1380: "D" zahr.st. stipendia</t>
        </r>
      </text>
    </comment>
    <comment ref="E24" authorId="1">
      <text>
        <r>
          <rPr>
            <sz val="9"/>
            <rFont val="Tahoma"/>
            <family val="2"/>
          </rPr>
          <t>středisko 400160</t>
        </r>
      </text>
    </comment>
    <comment ref="E27" authorId="1">
      <text>
        <r>
          <rPr>
            <sz val="9"/>
            <rFont val="Tahoma"/>
            <family val="2"/>
          </rPr>
          <t>400804 MZV Balabán
400807 MZV Kozák
400864 MZV Balabán NN
400808 MZV Doležalová</t>
        </r>
      </text>
    </comment>
  </commentList>
</comments>
</file>

<file path=xl/comments8.xml><?xml version="1.0" encoding="utf-8"?>
<comments xmlns="http://schemas.openxmlformats.org/spreadsheetml/2006/main">
  <authors>
    <author>POKUSNY UCET,ZAM,CIVT</author>
  </authors>
  <commentList>
    <comment ref="E23" authorId="0">
      <text>
        <r>
          <rPr>
            <sz val="9"/>
            <rFont val="Tahoma"/>
            <family val="2"/>
          </rPr>
          <t>400158 Láb</t>
        </r>
      </text>
    </comment>
    <comment ref="E35" authorId="0">
      <text>
        <r>
          <rPr>
            <sz val="9"/>
            <rFont val="Tahoma"/>
            <family val="2"/>
          </rPr>
          <t>600618 ECOCEPT Janda</t>
        </r>
      </text>
    </comment>
    <comment ref="E17" authorId="0">
      <text>
        <r>
          <rPr>
            <sz val="9"/>
            <rFont val="Tahoma"/>
            <family val="2"/>
          </rPr>
          <t>691-3212
COST Doležalová
střediska:
960943
960983</t>
        </r>
      </text>
    </comment>
  </commentList>
</comments>
</file>

<file path=xl/sharedStrings.xml><?xml version="1.0" encoding="utf-8"?>
<sst xmlns="http://schemas.openxmlformats.org/spreadsheetml/2006/main" count="1948" uniqueCount="1138">
  <si>
    <r>
      <rPr>
        <sz val="8"/>
        <color indexed="8"/>
        <rFont val="Calibri"/>
        <family val="2"/>
      </rPr>
      <t>(2)</t>
    </r>
    <r>
      <rPr>
        <sz val="10"/>
        <color indexed="8"/>
        <rFont val="Calibri"/>
        <family val="2"/>
      </rPr>
      <t xml:space="preserve"> </t>
    </r>
    <r>
      <rPr>
        <b/>
        <sz val="10"/>
        <color indexed="8"/>
        <rFont val="Calibri"/>
        <family val="2"/>
      </rPr>
      <t>Licenční smlouva</t>
    </r>
    <r>
      <rPr>
        <sz val="10"/>
        <color indexed="8"/>
        <rFont val="Calibri"/>
        <family val="2"/>
      </rPr>
      <t xml:space="preserve"> je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
</t>
    </r>
    <r>
      <rPr>
        <sz val="10"/>
        <color indexed="30"/>
        <rFont val="Calibri"/>
        <family val="2"/>
      </rPr>
      <t xml:space="preserve"> [na UK AÚČ 602 1331 a 602 6331]</t>
    </r>
  </si>
  <si>
    <r>
      <rPr>
        <sz val="8"/>
        <color indexed="8"/>
        <rFont val="Calibri"/>
        <family val="2"/>
      </rPr>
      <t>(3)</t>
    </r>
    <r>
      <rPr>
        <sz val="10"/>
        <color indexed="8"/>
        <rFont val="Calibri"/>
        <family val="2"/>
      </rPr>
      <t xml:space="preserve"> </t>
    </r>
    <r>
      <rPr>
        <b/>
        <sz val="10"/>
        <color indexed="8"/>
        <rFont val="Calibri"/>
        <family val="2"/>
      </rPr>
      <t>Smluvní výzkum</t>
    </r>
    <r>
      <rPr>
        <sz val="10"/>
        <color indexed="8"/>
        <rFont val="Calibri"/>
        <family val="2"/>
      </rPr>
      <t xml:space="preserve"> je výzkum na zakázku, který vychází ze spolupráce (interakce) specificky plnící především výzkumné potřeby subjektů aplikační sféry a vysokoškolská instituce je pro subjekt aplikační sféry realizuje dle jeho požadavků a potřeb výzkum, na který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
</t>
    </r>
    <r>
      <rPr>
        <sz val="10"/>
        <color indexed="30"/>
        <rFont val="Calibri"/>
        <family val="2"/>
      </rPr>
      <t>[na UK AÚČ 602 1332 a 602 6332]</t>
    </r>
  </si>
  <si>
    <r>
      <rPr>
        <sz val="8"/>
        <color indexed="8"/>
        <rFont val="Calibri"/>
        <family val="2"/>
      </rPr>
      <t>(4)</t>
    </r>
    <r>
      <rPr>
        <sz val="10"/>
        <color indexed="8"/>
        <rFont val="Calibri"/>
        <family val="2"/>
      </rPr>
      <t xml:space="preserve"> </t>
    </r>
    <r>
      <rPr>
        <b/>
        <sz val="10"/>
        <color indexed="8"/>
        <rFont val="Calibri"/>
        <family val="2"/>
      </rPr>
      <t>Placené vzdělávací kurzy</t>
    </r>
    <r>
      <rPr>
        <sz val="10"/>
        <color indexed="8"/>
        <rFont val="Calibri"/>
        <family val="2"/>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organizace,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
</t>
    </r>
    <r>
      <rPr>
        <sz val="10"/>
        <color indexed="30"/>
        <rFont val="Calibri"/>
        <family val="2"/>
      </rPr>
      <t>[na UK AÚČ 602 1333 a 602 6333]</t>
    </r>
  </si>
  <si>
    <r>
      <rPr>
        <sz val="8"/>
        <color indexed="8"/>
        <rFont val="Calibri"/>
        <family val="2"/>
      </rPr>
      <t>(5)</t>
    </r>
    <r>
      <rPr>
        <b/>
        <sz val="10"/>
        <color indexed="8"/>
        <rFont val="Calibri"/>
        <family val="2"/>
      </rPr>
      <t xml:space="preserve"> Konzultace a poradenství </t>
    </r>
    <r>
      <rPr>
        <sz val="10"/>
        <color indexed="8"/>
        <rFont val="Calibri"/>
        <family val="2"/>
      </rPr>
      <t xml:space="preserve">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
</t>
    </r>
    <r>
      <rPr>
        <sz val="10"/>
        <color indexed="30"/>
        <rFont val="Calibri"/>
        <family val="2"/>
      </rPr>
      <t>[na UK AÚČ 602 1334 a 602 6334]</t>
    </r>
  </si>
  <si>
    <t>úplata za vzdělávání v mezinárodně uznávaném kursu (§ 60a)</t>
  </si>
  <si>
    <t>úplata za používání zařízení pro přípravu k rigor. zk. (§ 46; 5)</t>
  </si>
  <si>
    <t>poplatek za úkony spojené s rigorózní zkouškou (§ 46; 5)</t>
  </si>
  <si>
    <t>Tabulka 8   Pracovníci a mzdové prostředky</t>
  </si>
  <si>
    <t>mzdy (7)</t>
  </si>
  <si>
    <r>
      <rPr>
        <sz val="8"/>
        <color indexed="8"/>
        <rFont val="Calibri"/>
        <family val="2"/>
      </rPr>
      <t>(1)</t>
    </r>
    <r>
      <rPr>
        <sz val="10"/>
        <color indexed="8"/>
        <rFont val="Calibri"/>
        <family val="2"/>
      </rPr>
      <t xml:space="preserve"> Mzdy = plnění poskytované za vykonanou práci či v přímé souvislosti s prací poskytovanou na základě pracovního poměru, a to bez sociálního a zdravotního pojištění, které odvádí zaměstnavatel; OON obsahuje pouze platby za provedenou práci (DPP, DPČ), neobsahuje sociální a zdravotní pojištění, které odvádí zaměstnavatel.</t>
    </r>
  </si>
  <si>
    <t>z toho příděl ze zisku</t>
  </si>
  <si>
    <t>Údaje v podbarvených polích se načtou automaticky z vyplněných tabulek 11.a až 11.g</t>
  </si>
  <si>
    <t>Kontrola na rozvahu (tab. 1)</t>
  </si>
  <si>
    <t>Tabulka 11.a   Rezervní fond</t>
  </si>
  <si>
    <t>Tabulka 11.b   Fond reprodukce investičního majetku</t>
  </si>
  <si>
    <t>Tabulka 11.c   Stipendijní fond</t>
  </si>
  <si>
    <t>Tabulka 11.d   Fond odměn</t>
  </si>
  <si>
    <t>Tabulka 11.e   Fond účelově určených prostředků</t>
  </si>
  <si>
    <t>Tabulka 11.f   Fond sociální</t>
  </si>
  <si>
    <t>Tabulka 11.g   Fond provozních prostředků</t>
  </si>
  <si>
    <t>Kontrola na tab. 8.a</t>
  </si>
  <si>
    <t xml:space="preserve">     IP na mezinárodní spolupráci ČR ve VaV</t>
  </si>
  <si>
    <t xml:space="preserve">     IP na dlouh. koncepční rozvoj výzk. organizací</t>
  </si>
  <si>
    <r>
      <rPr>
        <sz val="8"/>
        <color indexed="8"/>
        <rFont val="Calibri"/>
        <family val="2"/>
      </rPr>
      <t>(2)</t>
    </r>
    <r>
      <rPr>
        <sz val="10"/>
        <color indexed="8"/>
        <rFont val="Calibri"/>
        <family val="2"/>
      </rPr>
      <t xml:space="preserve"> Obsahuje prostředky z GA ČR, TA ČR, ministerstev a dalších národních zdrojů (bez operačních programů EU).</t>
    </r>
  </si>
  <si>
    <t>3=sl.2/12/sl.1</t>
  </si>
  <si>
    <t>9=sl.8/12   /sl.7</t>
  </si>
  <si>
    <r>
      <rPr>
        <sz val="8"/>
        <rFont val="Calibri"/>
        <family val="2"/>
      </rPr>
      <t>(1)</t>
    </r>
    <r>
      <rPr>
        <sz val="10"/>
        <rFont val="Calibri"/>
        <family val="2"/>
      </rPr>
      <t xml:space="preserve"> Tato tabulka zahrnuje všechny veřejné zdroje vysoké školy, tedy včetně finančních prostředků souvisejících s hospodařením Kolejí a menz (KaM) a Vysokoškolských zemědělských a lesních statků (VZaLS).</t>
    </r>
  </si>
  <si>
    <t>j= f+i</t>
  </si>
  <si>
    <t>Tabulka 2   Výkaz zisku a ztráty - sumář</t>
  </si>
  <si>
    <t>vystavení cizojazyčného dokladu o studiu</t>
  </si>
  <si>
    <t>-</t>
  </si>
  <si>
    <t>Součást VVŠ</t>
  </si>
  <si>
    <t>hlavní činnost</t>
  </si>
  <si>
    <t>doplňková (hospodářská) činnost</t>
  </si>
  <si>
    <t>Náklady celkem včetně vnitroorganizačních nákladů</t>
  </si>
  <si>
    <t>Výnosy celkem včetně vnitroorganizačních výnosů</t>
  </si>
  <si>
    <r>
      <rPr>
        <sz val="8"/>
        <rFont val="Calibri"/>
        <family val="2"/>
      </rPr>
      <t>(2)</t>
    </r>
    <r>
      <rPr>
        <sz val="10"/>
        <rFont val="Calibri"/>
        <family val="2"/>
      </rPr>
      <t xml:space="preserve"> Jedná se o finanční prostředky poskytnuté  vysoké škole rozhodnutím (sloupec 1, 3, 5) a použité na určitý účel v souladu s rozhodnutím (sloupec 2, 4, 6). 
</t>
    </r>
    <r>
      <rPr>
        <u val="single"/>
        <sz val="10"/>
        <rFont val="Calibri"/>
        <family val="2"/>
      </rPr>
      <t>Poskytnuto</t>
    </r>
    <r>
      <rPr>
        <sz val="10"/>
        <rFont val="Calibri"/>
        <family val="2"/>
      </rPr>
      <t xml:space="preserve">: jedná se o finanční prostředky, které vysoká škola v daném kalendářním roce získala na základě rozhodnutí. </t>
    </r>
    <r>
      <rPr>
        <u val="single"/>
        <sz val="10"/>
        <rFont val="Calibri"/>
        <family val="2"/>
      </rPr>
      <t>Použito</t>
    </r>
    <r>
      <rPr>
        <sz val="10"/>
        <rFont val="Calibri"/>
        <family val="2"/>
      </rPr>
      <t>: jedná se o finanční prostředky, které VŠ v daném kalendářním roce použila na účel v souladu s rozhodnutím.</t>
    </r>
  </si>
  <si>
    <r>
      <t xml:space="preserve">Prostředky z veřejných zdrojů (dotace a příspěvky) národní i zahraniční  </t>
    </r>
    <r>
      <rPr>
        <b/>
        <sz val="8"/>
        <rFont val="Calibri"/>
        <family val="2"/>
      </rPr>
      <t>(ř.2+ř.27)</t>
    </r>
  </si>
  <si>
    <r>
      <t xml:space="preserve">získané přes kapitolu MŠMT  </t>
    </r>
    <r>
      <rPr>
        <sz val="8"/>
        <rFont val="Calibri"/>
        <family val="2"/>
      </rPr>
      <t>(ř.4+ř.7)</t>
    </r>
  </si>
  <si>
    <r>
      <t xml:space="preserve">dotace na programy strukturálních fondů </t>
    </r>
    <r>
      <rPr>
        <sz val="8"/>
        <rFont val="Calibri"/>
        <family val="2"/>
      </rPr>
      <t xml:space="preserve">(3) </t>
    </r>
    <r>
      <rPr>
        <sz val="8"/>
        <rFont val="Calibri"/>
        <family val="2"/>
      </rPr>
      <t xml:space="preserve"> (ř.5+ř.6)</t>
    </r>
  </si>
  <si>
    <r>
      <t xml:space="preserve">dotace ostatní  </t>
    </r>
    <r>
      <rPr>
        <sz val="8"/>
        <rFont val="Calibri"/>
        <family val="2"/>
      </rPr>
      <t>(ř.8+ř.12)</t>
    </r>
  </si>
  <si>
    <r>
      <t xml:space="preserve">dotace spojené se vzdělávací činností  </t>
    </r>
    <r>
      <rPr>
        <sz val="8"/>
        <rFont val="Calibri"/>
        <family val="2"/>
      </rPr>
      <t>(ř.9+ř.10+ř.11)</t>
    </r>
  </si>
  <si>
    <r>
      <t xml:space="preserve">získané přes ostatní kapitoly státního rozpočtu  </t>
    </r>
    <r>
      <rPr>
        <sz val="8"/>
        <rFont val="Calibri"/>
        <family val="2"/>
      </rPr>
      <t>(ř.14+ř.17)</t>
    </r>
  </si>
  <si>
    <r>
      <t xml:space="preserve">dotace na operační programy EU  </t>
    </r>
    <r>
      <rPr>
        <sz val="8"/>
        <rFont val="Calibri"/>
        <family val="2"/>
      </rPr>
      <t>(ř.15+ř.16)</t>
    </r>
  </si>
  <si>
    <r>
      <t xml:space="preserve">dotace ostatní  </t>
    </r>
    <r>
      <rPr>
        <sz val="8"/>
        <rFont val="Calibri"/>
        <family val="2"/>
      </rPr>
      <t>(ř.18+ř.19)</t>
    </r>
  </si>
  <si>
    <r>
      <t xml:space="preserve">získané přes územní rozpočty  </t>
    </r>
    <r>
      <rPr>
        <sz val="8"/>
        <rFont val="Calibri"/>
        <family val="2"/>
      </rPr>
      <t>(ř.21+ř.24)</t>
    </r>
  </si>
  <si>
    <r>
      <t xml:space="preserve">dotace na operační programy EU  </t>
    </r>
    <r>
      <rPr>
        <sz val="8"/>
        <rFont val="Calibri"/>
        <family val="2"/>
      </rPr>
      <t>(ř.22+ř.23)</t>
    </r>
  </si>
  <si>
    <r>
      <t xml:space="preserve">dotace ostatní  </t>
    </r>
    <r>
      <rPr>
        <sz val="8"/>
        <rFont val="Calibri"/>
        <family val="2"/>
      </rPr>
      <t>(ř.25+ř.26)</t>
    </r>
  </si>
  <si>
    <r>
      <t xml:space="preserve">dotace spojené se vzdělávací činností  </t>
    </r>
    <r>
      <rPr>
        <sz val="8"/>
        <rFont val="Calibri"/>
        <family val="2"/>
      </rPr>
      <t>(ř.32+ř.33+ř.34+ř.35)</t>
    </r>
  </si>
  <si>
    <r>
      <t xml:space="preserve">získané přes kapitolu MŠMT  </t>
    </r>
    <r>
      <rPr>
        <sz val="8"/>
        <rFont val="Calibri"/>
        <family val="2"/>
      </rPr>
      <t>(ř.5+ř.8)</t>
    </r>
  </si>
  <si>
    <r>
      <t xml:space="preserve">získané přes ostatní kapitoly státního rozpočtu </t>
    </r>
    <r>
      <rPr>
        <sz val="8"/>
        <rFont val="Calibri"/>
        <family val="2"/>
      </rPr>
      <t xml:space="preserve"> (ř.15+ř.18)</t>
    </r>
  </si>
  <si>
    <r>
      <t xml:space="preserve">získané přes územní rozpočty  </t>
    </r>
    <r>
      <rPr>
        <sz val="8"/>
        <rFont val="Calibri"/>
        <family val="2"/>
      </rPr>
      <t xml:space="preserve"> (ř.22+ř.25)</t>
    </r>
  </si>
  <si>
    <r>
      <t xml:space="preserve">veřejné prostředky ze zahraničí (získané přímo VVŠ) </t>
    </r>
    <r>
      <rPr>
        <sz val="8"/>
        <rFont val="Calibri"/>
        <family val="2"/>
      </rPr>
      <t xml:space="preserve"> (ř.28)</t>
    </r>
  </si>
  <si>
    <r>
      <t xml:space="preserve">dotace na VaV  </t>
    </r>
    <r>
      <rPr>
        <sz val="8"/>
        <rFont val="Calibri"/>
        <family val="2"/>
      </rPr>
      <t>(ř.37+ř.38+ř.39+ř.40)</t>
    </r>
  </si>
  <si>
    <r>
      <t xml:space="preserve">získané přes kapitolu MŠMT  </t>
    </r>
    <r>
      <rPr>
        <sz val="8"/>
        <rFont val="Calibri"/>
        <family val="2"/>
      </rPr>
      <t>(ř.6+ř.12)</t>
    </r>
  </si>
  <si>
    <r>
      <t xml:space="preserve">získané přes ostatní kapitoly státního rozpočtu  </t>
    </r>
    <r>
      <rPr>
        <sz val="8"/>
        <rFont val="Calibri"/>
        <family val="2"/>
      </rPr>
      <t>(ř.16+ř.19)</t>
    </r>
  </si>
  <si>
    <r>
      <t xml:space="preserve">získané přes územní rozpočty </t>
    </r>
    <r>
      <rPr>
        <sz val="8"/>
        <rFont val="Calibri"/>
        <family val="2"/>
      </rPr>
      <t>(ř.23+ř.26)</t>
    </r>
  </si>
  <si>
    <r>
      <t xml:space="preserve">veřejné prostředky ze zahraničí (získané přímo VVŠ) </t>
    </r>
    <r>
      <rPr>
        <sz val="8"/>
        <rFont val="Calibri"/>
        <family val="2"/>
      </rPr>
      <t>(ř.29)</t>
    </r>
  </si>
  <si>
    <r>
      <t xml:space="preserve">SOUHRN 2  </t>
    </r>
    <r>
      <rPr>
        <b/>
        <sz val="8"/>
        <rFont val="Calibri"/>
        <family val="2"/>
      </rPr>
      <t>(ř.42+ř.46)</t>
    </r>
  </si>
  <si>
    <r>
      <t xml:space="preserve">dotace spojené se vzdělávací činností  </t>
    </r>
    <r>
      <rPr>
        <sz val="8"/>
        <rFont val="Calibri"/>
        <family val="2"/>
      </rPr>
      <t>(ř.43+ř.44+ř.45)</t>
    </r>
  </si>
  <si>
    <r>
      <t xml:space="preserve">dotace na programy strukturálních fondů </t>
    </r>
    <r>
      <rPr>
        <sz val="8"/>
        <rFont val="Calibri"/>
        <family val="2"/>
      </rPr>
      <t>(ř.5+ř.15+ř.22)</t>
    </r>
  </si>
  <si>
    <r>
      <t xml:space="preserve">dotace ostatní  </t>
    </r>
    <r>
      <rPr>
        <sz val="8"/>
        <rFont val="Calibri"/>
        <family val="2"/>
      </rPr>
      <t>(ř.8+ř.18+ř.25)</t>
    </r>
  </si>
  <si>
    <r>
      <t xml:space="preserve">veřejné prostředky ze zahraničí (získané přímo VVŠ)  </t>
    </r>
    <r>
      <rPr>
        <sz val="8"/>
        <rFont val="Calibri"/>
        <family val="2"/>
      </rPr>
      <t>(ř.28)</t>
    </r>
  </si>
  <si>
    <r>
      <t xml:space="preserve">dotace na VaV </t>
    </r>
    <r>
      <rPr>
        <sz val="8"/>
        <rFont val="Calibri"/>
        <family val="2"/>
      </rPr>
      <t xml:space="preserve"> (ř.47+ř.48+ř.49)</t>
    </r>
  </si>
  <si>
    <r>
      <t>dotace na programy strukturálních fondů</t>
    </r>
    <r>
      <rPr>
        <sz val="8"/>
        <rFont val="Calibri"/>
        <family val="2"/>
      </rPr>
      <t xml:space="preserve">  (ř.6+ř.16+ř.23)</t>
    </r>
  </si>
  <si>
    <r>
      <t xml:space="preserve">dotace ostatní </t>
    </r>
    <r>
      <rPr>
        <sz val="8"/>
        <rFont val="Calibri"/>
        <family val="2"/>
      </rPr>
      <t xml:space="preserve"> (ř.12+ř.19+ř.26)</t>
    </r>
  </si>
  <si>
    <t>A</t>
  </si>
  <si>
    <t>A.1</t>
  </si>
  <si>
    <t>A.2</t>
  </si>
  <si>
    <t>A.3</t>
  </si>
  <si>
    <t>A.4</t>
  </si>
  <si>
    <t>B</t>
  </si>
  <si>
    <t>C.1</t>
  </si>
  <si>
    <t>C.2</t>
  </si>
  <si>
    <t>C.3</t>
  </si>
  <si>
    <t>C.4</t>
  </si>
  <si>
    <t>D.1</t>
  </si>
  <si>
    <t>D.2</t>
  </si>
  <si>
    <t>D.3</t>
  </si>
  <si>
    <t>E</t>
  </si>
  <si>
    <r>
      <t xml:space="preserve">Tržby  za vlastní služby </t>
    </r>
    <r>
      <rPr>
        <sz val="8"/>
        <rFont val="Calibri"/>
        <family val="2"/>
      </rPr>
      <t>(6)</t>
    </r>
  </si>
  <si>
    <r>
      <t xml:space="preserve">Transfer znalostí </t>
    </r>
    <r>
      <rPr>
        <sz val="8"/>
        <rFont val="Calibri"/>
        <family val="2"/>
      </rPr>
      <t>(1)</t>
    </r>
  </si>
  <si>
    <r>
      <t xml:space="preserve">prostory </t>
    </r>
    <r>
      <rPr>
        <sz val="8"/>
        <rFont val="Calibri"/>
        <family val="2"/>
      </rPr>
      <t>(7)</t>
    </r>
  </si>
  <si>
    <r>
      <t xml:space="preserve">veřejné prostředky ze zahraničí (získané přímo VVŠ)   </t>
    </r>
    <r>
      <rPr>
        <sz val="8"/>
        <rFont val="Calibri"/>
        <family val="2"/>
      </rPr>
      <t>(ř.29)</t>
    </r>
  </si>
  <si>
    <t>ostatní odbory MŠMT</t>
  </si>
  <si>
    <t xml:space="preserve">     Ministerstvo zdravotnictví</t>
  </si>
  <si>
    <t xml:space="preserve">     Ministerstvo kultury</t>
  </si>
  <si>
    <t xml:space="preserve">     Ministerstvo zahraničních věcí</t>
  </si>
  <si>
    <t xml:space="preserve">     Ministerstvo pro místní rozvoj</t>
  </si>
  <si>
    <t xml:space="preserve">          obce a městské části</t>
  </si>
  <si>
    <t xml:space="preserve">          Kraje a MHMP</t>
  </si>
  <si>
    <r>
      <t>z toho zajištěno spoluřešit.</t>
    </r>
    <r>
      <rPr>
        <sz val="8"/>
        <color indexed="8"/>
        <rFont val="Calibri"/>
        <family val="2"/>
      </rPr>
      <t xml:space="preserve"> (5)</t>
    </r>
  </si>
  <si>
    <r>
      <t xml:space="preserve">Ostatní použité neveřejné zdroje </t>
    </r>
    <r>
      <rPr>
        <sz val="8"/>
        <color indexed="8"/>
        <rFont val="Calibri"/>
        <family val="2"/>
      </rPr>
      <t>(7)</t>
    </r>
  </si>
  <si>
    <r>
      <t xml:space="preserve">použité </t>
    </r>
    <r>
      <rPr>
        <sz val="8"/>
        <color indexed="8"/>
        <rFont val="Calibri"/>
        <family val="2"/>
      </rPr>
      <t>(3)</t>
    </r>
  </si>
  <si>
    <t xml:space="preserve">          Ministerstvo zdravotnictví</t>
  </si>
  <si>
    <t xml:space="preserve">          Ministerstvo kultury</t>
  </si>
  <si>
    <t xml:space="preserve">          Ministerstvo vnitra</t>
  </si>
  <si>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(sloupec b, d, f). Pokud by škola používala veřejné prostředky institucionálního charakteru (např. IP na rozvoj VO) k dofinancování programů/aktivit uvedených v dalších řádcích této tabulky nebo projektů zde neuvedených, takové použití pro jiný účel financovaný z veřejných zdrojů je nutné specifikovat v komentáři.</t>
    </r>
  </si>
  <si>
    <r>
      <t xml:space="preserve">VaV </t>
    </r>
    <r>
      <rPr>
        <sz val="8"/>
        <color indexed="8"/>
        <rFont val="Calibri"/>
        <family val="2"/>
      </rPr>
      <t>(2)</t>
    </r>
  </si>
  <si>
    <r>
      <rPr>
        <sz val="8"/>
        <color indexed="8"/>
        <rFont val="Calibri"/>
        <family val="2"/>
      </rPr>
      <t>(7)</t>
    </r>
    <r>
      <rPr>
        <sz val="10"/>
        <color indexed="8"/>
        <rFont val="Calibri"/>
        <family val="2"/>
      </rPr>
      <t xml:space="preserve"> Lze vyplnit, pokud se nejedná o poslední rok projektu.</t>
    </r>
  </si>
  <si>
    <t>sl. "a" Celkem = vazba na stipendijní fond (Tab. 11.c)</t>
  </si>
  <si>
    <r>
      <rPr>
        <sz val="8"/>
        <rFont val="Calibri"/>
        <family val="2"/>
      </rPr>
      <t>(2)</t>
    </r>
    <r>
      <rPr>
        <sz val="10"/>
        <rFont val="Calibri"/>
        <family val="2"/>
      </rPr>
      <t xml:space="preserve"> VŠ uvede počet studentů (resp. studií) nebo dalších účastníků vzdělávání, kteří poplatek/úhradu za další činosti zaplatili.</t>
    </r>
  </si>
  <si>
    <r>
      <rPr>
        <sz val="8"/>
        <rFont val="Calibri"/>
        <family val="2"/>
      </rPr>
      <t>(1)</t>
    </r>
    <r>
      <rPr>
        <sz val="10"/>
        <rFont val="Calibri"/>
        <family val="2"/>
      </rPr>
      <t xml:space="preserve"> VŠ uvede celkovou částku v tis. Kč, kterou na daném typu poplatku / úhradou za další činnosti poskytované veřejnou vysokou školou přijala od studentů/dalších účastníků vzdělávání v daném kalendářním roce.  </t>
    </r>
  </si>
  <si>
    <t xml:space="preserve">     Účelová podpora </t>
  </si>
  <si>
    <t xml:space="preserve">  (bez prostředků poskytovaných na programové financování, na operační programy a VaV)</t>
  </si>
  <si>
    <t xml:space="preserve">               (bez prostředků poskytovaných na operační programy EU) </t>
  </si>
  <si>
    <r>
      <rPr>
        <sz val="8"/>
        <color indexed="8"/>
        <rFont val="Calibri"/>
        <family val="2"/>
      </rPr>
      <t>(2)</t>
    </r>
    <r>
      <rPr>
        <sz val="10"/>
        <color indexed="8"/>
        <rFont val="Calibri"/>
        <family val="2"/>
      </rPr>
      <t xml:space="preserve"> Poskytnuto: jedná se o finanční prostředky, které byly vysoké škole poskytnuty v daném kalendářním roce na základě rozhodnutí (sloupec a, c, e). </t>
    </r>
  </si>
  <si>
    <r>
      <rPr>
        <sz val="8"/>
        <rFont val="Calibri"/>
        <family val="2"/>
      </rPr>
      <t>(8)</t>
    </r>
    <r>
      <rPr>
        <sz val="10"/>
        <rFont val="Calibri"/>
        <family val="2"/>
      </rPr>
      <t xml:space="preserve"> Lze vyplnit pouze v posledním roce projektu nebo při předčasném ukončení projektu. Jedná se o souhrnný údaj za všechny roky trvání projektu.</t>
    </r>
  </si>
  <si>
    <r>
      <rPr>
        <sz val="8"/>
        <color indexed="8"/>
        <rFont val="Calibri"/>
        <family val="2"/>
      </rPr>
      <t>(4)</t>
    </r>
    <r>
      <rPr>
        <sz val="10"/>
        <color indexed="8"/>
        <rFont val="Calibri"/>
        <family val="2"/>
      </rPr>
      <t xml:space="preserve"> Fond reprodukce investičního majetku (FRIM), fond provozních prostředků (FPP), fond účelově určených prostředků(FÚUP), § 18, odst. 6 zákona o VŠ. Jedná se o finanční prostředky, které nebyly v daném kalendářním roce použity, ale byly převedeny do fondů - jsou součástí "použitých" prostředků uvedených v této tabulce (sl. b, d, f).</t>
    </r>
  </si>
  <si>
    <r>
      <t xml:space="preserve">Ostatní použité neveřej. zdroje </t>
    </r>
    <r>
      <rPr>
        <sz val="8"/>
        <color indexed="8"/>
        <rFont val="Calibri"/>
        <family val="2"/>
      </rPr>
      <t>(5)</t>
    </r>
  </si>
  <si>
    <r>
      <rPr>
        <sz val="8"/>
        <color indexed="8"/>
        <rFont val="Calibri"/>
        <family val="2"/>
      </rPr>
      <t xml:space="preserve">(5) </t>
    </r>
    <r>
      <rPr>
        <sz val="10"/>
        <color indexed="8"/>
        <rFont val="Calibri"/>
        <family val="2"/>
      </rPr>
      <t xml:space="preserve">Sloupec "k" uvádí "ostatní použité neveřejné zdroje celkem" a obsahuje prostředky na dofinancování programů/aktivit uvedených v jednotlivých řádcích (a to pouze z neveřejných zdrojů). </t>
    </r>
  </si>
  <si>
    <r>
      <t xml:space="preserve">Převody do fondů </t>
    </r>
    <r>
      <rPr>
        <sz val="8"/>
        <color indexed="8"/>
        <rFont val="Calibri"/>
        <family val="2"/>
      </rPr>
      <t>(4)</t>
    </r>
  </si>
  <si>
    <t>příjmy z prodeje nehm. a hmot.dlouhod.majetku</t>
  </si>
  <si>
    <r>
      <t>ostatní příjmy celkem</t>
    </r>
    <r>
      <rPr>
        <sz val="10"/>
        <rFont val="Calibri"/>
        <family val="2"/>
      </rPr>
      <t xml:space="preserve"> </t>
    </r>
    <r>
      <rPr>
        <sz val="8"/>
        <rFont val="Calibri"/>
        <family val="2"/>
      </rPr>
      <t>(1)</t>
    </r>
  </si>
  <si>
    <r>
      <t xml:space="preserve">            ostatní inv. užití </t>
    </r>
    <r>
      <rPr>
        <sz val="8"/>
        <rFont val="Calibri"/>
        <family val="2"/>
      </rPr>
      <t>(1)</t>
    </r>
  </si>
  <si>
    <r>
      <t>Neinvestiční celkem</t>
    </r>
    <r>
      <rPr>
        <sz val="8"/>
        <rFont val="Calibri"/>
        <family val="2"/>
      </rPr>
      <t xml:space="preserve"> (1)</t>
    </r>
  </si>
  <si>
    <t>AKTIVA</t>
  </si>
  <si>
    <t xml:space="preserve">A.Dlouhodobý majetek celkem            </t>
  </si>
  <si>
    <t>0001</t>
  </si>
  <si>
    <t xml:space="preserve">   I. Dlouhodobý nehmotný majetek celkem             </t>
  </si>
  <si>
    <t>ř.3 až 9</t>
  </si>
  <si>
    <t>0002</t>
  </si>
  <si>
    <t xml:space="preserve">                    1.Nehmotné výsledky výzkumu a vývoje</t>
  </si>
  <si>
    <t>012</t>
  </si>
  <si>
    <t>0003</t>
  </si>
  <si>
    <t xml:space="preserve">                    2.Software</t>
  </si>
  <si>
    <t>013</t>
  </si>
  <si>
    <t>0004</t>
  </si>
  <si>
    <t xml:space="preserve">                    3.Ocenitelná práva</t>
  </si>
  <si>
    <t>014</t>
  </si>
  <si>
    <t>0005</t>
  </si>
  <si>
    <t xml:space="preserve">                    4.Drobný dlouhodobý nehmotný majetek</t>
  </si>
  <si>
    <t>018</t>
  </si>
  <si>
    <t>0006</t>
  </si>
  <si>
    <t xml:space="preserve">                    5.Ostatní dlouhodobý nehmotný majetek</t>
  </si>
  <si>
    <t>019</t>
  </si>
  <si>
    <t>0007</t>
  </si>
  <si>
    <t xml:space="preserve">                    6.Nedokončený dlouhodobý nehmotný majetek</t>
  </si>
  <si>
    <t>041</t>
  </si>
  <si>
    <t>0008</t>
  </si>
  <si>
    <t xml:space="preserve">                    7.Poskytnuté zálohy na dlouhodobý nehmotný majetek</t>
  </si>
  <si>
    <t>051</t>
  </si>
  <si>
    <t>0009</t>
  </si>
  <si>
    <t xml:space="preserve">    II. Dlouhodobý hmotný majetek celkem            </t>
  </si>
  <si>
    <t>ř.11 až 20</t>
  </si>
  <si>
    <t>0010</t>
  </si>
  <si>
    <t xml:space="preserve">                    1.Pozemky</t>
  </si>
  <si>
    <t>031</t>
  </si>
  <si>
    <t>0011</t>
  </si>
  <si>
    <t xml:space="preserve">                    2.Umělecká díla,předměty a sbírky</t>
  </si>
  <si>
    <t>032</t>
  </si>
  <si>
    <t>0012</t>
  </si>
  <si>
    <t xml:space="preserve">                    3.Stavby</t>
  </si>
  <si>
    <t>021</t>
  </si>
  <si>
    <t>0013</t>
  </si>
  <si>
    <t>022</t>
  </si>
  <si>
    <t>0014</t>
  </si>
  <si>
    <t xml:space="preserve">                    5.Pěstitelské celky trvalých porostů</t>
  </si>
  <si>
    <t>025</t>
  </si>
  <si>
    <t>0015</t>
  </si>
  <si>
    <t>026</t>
  </si>
  <si>
    <t>0016</t>
  </si>
  <si>
    <t xml:space="preserve">                    7.Drobný dlouhodobý hmotný majetek</t>
  </si>
  <si>
    <t>028</t>
  </si>
  <si>
    <t>0017</t>
  </si>
  <si>
    <t>A+K</t>
  </si>
  <si>
    <t xml:space="preserve">                    8.Ostatní dlouhodobý hmotný majetek</t>
  </si>
  <si>
    <t>029</t>
  </si>
  <si>
    <t>0018</t>
  </si>
  <si>
    <t xml:space="preserve">                    9.Nedokončený dlouhodobý hmotný majetek</t>
  </si>
  <si>
    <t>042</t>
  </si>
  <si>
    <t>0019</t>
  </si>
  <si>
    <t xml:space="preserve">                  10.Poskytnuté zálohy na dlouhodobý hnotný majetek</t>
  </si>
  <si>
    <t>052</t>
  </si>
  <si>
    <t>0020</t>
  </si>
  <si>
    <t xml:space="preserve">    III. Dlouhodobý finanční majetek celkem            </t>
  </si>
  <si>
    <t>0021</t>
  </si>
  <si>
    <t>061</t>
  </si>
  <si>
    <t>0022</t>
  </si>
  <si>
    <t>062</t>
  </si>
  <si>
    <t>0023</t>
  </si>
  <si>
    <t xml:space="preserve">                    3.Dluhové cenné papíry držené do splatnosti</t>
  </si>
  <si>
    <t>063</t>
  </si>
  <si>
    <t>0024</t>
  </si>
  <si>
    <t xml:space="preserve">                    4.Půjčky organizačním složkám</t>
  </si>
  <si>
    <t>066</t>
  </si>
  <si>
    <t>0025</t>
  </si>
  <si>
    <t xml:space="preserve">                    5.Ostatní dlouhodobé půjčky</t>
  </si>
  <si>
    <t>067</t>
  </si>
  <si>
    <t>0026</t>
  </si>
  <si>
    <t xml:space="preserve">                    6.Ostatní dlouhodobý finanční majetek</t>
  </si>
  <si>
    <t>0027</t>
  </si>
  <si>
    <t>0028</t>
  </si>
  <si>
    <t xml:space="preserve">    IV. Oprávky k dlouhodobému majetku celkem    </t>
  </si>
  <si>
    <t>0029</t>
  </si>
  <si>
    <t xml:space="preserve">                    1.Oprávky k nehmotným výsledkům výzkumu a vývoje</t>
  </si>
  <si>
    <t>072</t>
  </si>
  <si>
    <t>0030</t>
  </si>
  <si>
    <t xml:space="preserve">                    2.Oprávky k softwaru</t>
  </si>
  <si>
    <t>073</t>
  </si>
  <si>
    <t>0031</t>
  </si>
  <si>
    <t xml:space="preserve">                    3.Oprávky k ocenitelným právům</t>
  </si>
  <si>
    <t>074</t>
  </si>
  <si>
    <t>0032</t>
  </si>
  <si>
    <t xml:space="preserve">                    4.Oprávky k drobnému dlouhodobému nehm. majetku</t>
  </si>
  <si>
    <t>078</t>
  </si>
  <si>
    <t>0033</t>
  </si>
  <si>
    <t xml:space="preserve">                    5.Oprávky k ostatnímu dlouhodobému nehm. majetku</t>
  </si>
  <si>
    <t>079</t>
  </si>
  <si>
    <t>0034</t>
  </si>
  <si>
    <t xml:space="preserve">                    6.Oprávky ke stavbám</t>
  </si>
  <si>
    <t>081</t>
  </si>
  <si>
    <t>0035</t>
  </si>
  <si>
    <t xml:space="preserve">                    7.Oprávky k samost.movitým věcem a soub.movit.věcí</t>
  </si>
  <si>
    <t>082</t>
  </si>
  <si>
    <t>0036</t>
  </si>
  <si>
    <t xml:space="preserve">                    8.Oprávky k pěstitelským celkům trvalých porostů</t>
  </si>
  <si>
    <t>085</t>
  </si>
  <si>
    <t>0037</t>
  </si>
  <si>
    <t xml:space="preserve">                    9.Oprávky k základnímu stádu a tažným zvířatům</t>
  </si>
  <si>
    <t>086</t>
  </si>
  <si>
    <t>0038</t>
  </si>
  <si>
    <t>088</t>
  </si>
  <si>
    <t>0039</t>
  </si>
  <si>
    <t>089</t>
  </si>
  <si>
    <t>0040</t>
  </si>
  <si>
    <t xml:space="preserve">B. Krátkodobý majetek celkem                    </t>
  </si>
  <si>
    <t>0041</t>
  </si>
  <si>
    <t xml:space="preserve">    I. Zásoby celkem                                          </t>
  </si>
  <si>
    <t>0042</t>
  </si>
  <si>
    <t xml:space="preserve">                    1.Materiál na skladě</t>
  </si>
  <si>
    <t>112</t>
  </si>
  <si>
    <t>0043</t>
  </si>
  <si>
    <t xml:space="preserve">                    2.Materiál na cestě</t>
  </si>
  <si>
    <t>0044</t>
  </si>
  <si>
    <t xml:space="preserve">                    3.Nedokončená výroba</t>
  </si>
  <si>
    <t>121</t>
  </si>
  <si>
    <t>0045</t>
  </si>
  <si>
    <t xml:space="preserve">                    4.Polotovary vlastní výroby</t>
  </si>
  <si>
    <t>122</t>
  </si>
  <si>
    <t>0046</t>
  </si>
  <si>
    <t xml:space="preserve">                    5.Výrobky</t>
  </si>
  <si>
    <t>123</t>
  </si>
  <si>
    <t>0047</t>
  </si>
  <si>
    <t>124</t>
  </si>
  <si>
    <t>0048</t>
  </si>
  <si>
    <t xml:space="preserve">                    7.Zboží na skladě a v prodejnách</t>
  </si>
  <si>
    <t>132</t>
  </si>
  <si>
    <t>0049</t>
  </si>
  <si>
    <t xml:space="preserve">                    8.Zboží na cestě</t>
  </si>
  <si>
    <t>139</t>
  </si>
  <si>
    <t>0050</t>
  </si>
  <si>
    <t xml:space="preserve">                    9.Poskytnuté zálohy na zásoby</t>
  </si>
  <si>
    <t>z 314</t>
  </si>
  <si>
    <t>0051</t>
  </si>
  <si>
    <t xml:space="preserve">   II. Pohledávky celkem                                       </t>
  </si>
  <si>
    <t>0052</t>
  </si>
  <si>
    <t xml:space="preserve">                    1.Odběratelé</t>
  </si>
  <si>
    <t>0053</t>
  </si>
  <si>
    <t xml:space="preserve">                    2.Směnky k inkasu</t>
  </si>
  <si>
    <t>312</t>
  </si>
  <si>
    <t>0054</t>
  </si>
  <si>
    <t xml:space="preserve">                    3.Pohledávky za eskontované cenné papíry</t>
  </si>
  <si>
    <t>313</t>
  </si>
  <si>
    <t>0055</t>
  </si>
  <si>
    <t xml:space="preserve">                    4.Poskytnuté provozní zálohy</t>
  </si>
  <si>
    <t>0056</t>
  </si>
  <si>
    <t xml:space="preserve">                    5.Ostatní pohledávky</t>
  </si>
  <si>
    <t>315</t>
  </si>
  <si>
    <t>0057</t>
  </si>
  <si>
    <t xml:space="preserve">                    6.Pohledávky za zaměstnanci</t>
  </si>
  <si>
    <t>335</t>
  </si>
  <si>
    <t>0058</t>
  </si>
  <si>
    <t>336</t>
  </si>
  <si>
    <t>0059</t>
  </si>
  <si>
    <t xml:space="preserve">                    8.Daň z příjmů</t>
  </si>
  <si>
    <t>341</t>
  </si>
  <si>
    <t>0060</t>
  </si>
  <si>
    <t xml:space="preserve">                    9.Ostatní přímé daně</t>
  </si>
  <si>
    <t>342</t>
  </si>
  <si>
    <t>0061</t>
  </si>
  <si>
    <t xml:space="preserve">                   10.Daň z přidané hodnoty</t>
  </si>
  <si>
    <t>343</t>
  </si>
  <si>
    <t>0062</t>
  </si>
  <si>
    <t xml:space="preserve">                   11.Ostatní daně a poplatky</t>
  </si>
  <si>
    <t>345</t>
  </si>
  <si>
    <t>0063</t>
  </si>
  <si>
    <t xml:space="preserve">                   12.Nároky na dotace a ostatní zúčtování se st.ozpočtem</t>
  </si>
  <si>
    <t>346</t>
  </si>
  <si>
    <t>0064</t>
  </si>
  <si>
    <t>348</t>
  </si>
  <si>
    <t>0065</t>
  </si>
  <si>
    <t>358</t>
  </si>
  <si>
    <t>0066</t>
  </si>
  <si>
    <t>373</t>
  </si>
  <si>
    <t>0067</t>
  </si>
  <si>
    <t>375</t>
  </si>
  <si>
    <t>0068</t>
  </si>
  <si>
    <t xml:space="preserve">                   17.Jiné pohledávky</t>
  </si>
  <si>
    <t>378</t>
  </si>
  <si>
    <t>0069</t>
  </si>
  <si>
    <t xml:space="preserve">                   18.Dohadné účty aktivní</t>
  </si>
  <si>
    <t>388</t>
  </si>
  <si>
    <t>0070</t>
  </si>
  <si>
    <t xml:space="preserve">                   19.Opravná položka k pohledávkám</t>
  </si>
  <si>
    <t>391</t>
  </si>
  <si>
    <t>0071</t>
  </si>
  <si>
    <t xml:space="preserve">   III. Krátkodobý finanční majetek celkem             </t>
  </si>
  <si>
    <t>0072</t>
  </si>
  <si>
    <t>211</t>
  </si>
  <si>
    <t>0073</t>
  </si>
  <si>
    <t>Tab. 8.b sloupec 6: Průměrná měsíční mzda z ostatních zdrojů rozpočtu VŠ není vyplněna, neboť ve sloupci 5 jsou v souladu s metodikou výkazu Škol P1b-04 zahrnuty i odměny z ostatních zdrojů rozpočtu VŠ těm pracovníkům, jejichž úvazky jsou započteny ve sloupci 1. Proto by vypočtená průměrná měsíční mzda neodpovídala skutečnosti.</t>
  </si>
  <si>
    <t xml:space="preserve">                     2.Ceniny</t>
  </si>
  <si>
    <t>213</t>
  </si>
  <si>
    <t>0074</t>
  </si>
  <si>
    <t>0075</t>
  </si>
  <si>
    <t xml:space="preserve">                     4.Majetkové cenné papíry k obchodování</t>
  </si>
  <si>
    <t>251</t>
  </si>
  <si>
    <t>0076</t>
  </si>
  <si>
    <t xml:space="preserve">                     5.Dluhové cenné papíry k obchodování</t>
  </si>
  <si>
    <t>253</t>
  </si>
  <si>
    <t>0077</t>
  </si>
  <si>
    <t xml:space="preserve">                     6.Ostatní cenné papíry</t>
  </si>
  <si>
    <t>0078</t>
  </si>
  <si>
    <t>0079</t>
  </si>
  <si>
    <t xml:space="preserve">    IV. Jiná aktiva celkem                                    </t>
  </si>
  <si>
    <t>0081</t>
  </si>
  <si>
    <t xml:space="preserve">                     1.Náklady příštích období</t>
  </si>
  <si>
    <t>381</t>
  </si>
  <si>
    <t>0082</t>
  </si>
  <si>
    <t xml:space="preserve">                     2.Příjmy příštích období</t>
  </si>
  <si>
    <t>385</t>
  </si>
  <si>
    <t>0083</t>
  </si>
  <si>
    <t>0084</t>
  </si>
  <si>
    <t xml:space="preserve">Aktiva celkem                                                        </t>
  </si>
  <si>
    <t>0085</t>
  </si>
  <si>
    <t xml:space="preserve">PASIVA  </t>
  </si>
  <si>
    <t xml:space="preserve"> </t>
  </si>
  <si>
    <t xml:space="preserve">A. Vlastní zdroje celkem                                       </t>
  </si>
  <si>
    <t>0086</t>
  </si>
  <si>
    <t xml:space="preserve">     I. Jmění celkem                                          </t>
  </si>
  <si>
    <t>0087</t>
  </si>
  <si>
    <t xml:space="preserve">                     1.Vlastní jmění</t>
  </si>
  <si>
    <t>901</t>
  </si>
  <si>
    <t>0088</t>
  </si>
  <si>
    <t xml:space="preserve">                     2.Fondy</t>
  </si>
  <si>
    <t>0089</t>
  </si>
  <si>
    <t xml:space="preserve">                     3.Oceňovací rozdíly z přecenění finančního majetku a závazků</t>
  </si>
  <si>
    <t>921</t>
  </si>
  <si>
    <t>0090</t>
  </si>
  <si>
    <t>0091</t>
  </si>
  <si>
    <t>Kontrola na tab. 11.c:</t>
  </si>
  <si>
    <t xml:space="preserve">                     1.Účet výsledku hospodaření</t>
  </si>
  <si>
    <t>963</t>
  </si>
  <si>
    <t>0092</t>
  </si>
  <si>
    <t xml:space="preserve">                     2.Výsledek hospodaření ve schvalovacím řízení</t>
  </si>
  <si>
    <t>931</t>
  </si>
  <si>
    <t>0093</t>
  </si>
  <si>
    <t>932</t>
  </si>
  <si>
    <t>0094</t>
  </si>
  <si>
    <t xml:space="preserve">B. Cizí zdroje celkem                              </t>
  </si>
  <si>
    <t>0095</t>
  </si>
  <si>
    <t xml:space="preserve">     I. Rezervy celkem                                                </t>
  </si>
  <si>
    <t>0096</t>
  </si>
  <si>
    <t xml:space="preserve">                     1.Rezervy</t>
  </si>
  <si>
    <t>941</t>
  </si>
  <si>
    <t>0097</t>
  </si>
  <si>
    <t xml:space="preserve">     II. Dlouhodobé závazky celkem                   </t>
  </si>
  <si>
    <t>0098</t>
  </si>
  <si>
    <t>951</t>
  </si>
  <si>
    <t>0099</t>
  </si>
  <si>
    <t>953</t>
  </si>
  <si>
    <t>0100</t>
  </si>
  <si>
    <t xml:space="preserve">                     3.Závazky z pronájmu</t>
  </si>
  <si>
    <t>954</t>
  </si>
  <si>
    <t>0101</t>
  </si>
  <si>
    <t xml:space="preserve">                     4.Přijaté dlouhodobé zálohy</t>
  </si>
  <si>
    <t>955</t>
  </si>
  <si>
    <t>0102</t>
  </si>
  <si>
    <t xml:space="preserve">                     5.Dlouhodobé směnky k úhradě</t>
  </si>
  <si>
    <t>958</t>
  </si>
  <si>
    <t>0103</t>
  </si>
  <si>
    <t xml:space="preserve">                     6.Dohadné účty pasivní</t>
  </si>
  <si>
    <t>z389</t>
  </si>
  <si>
    <t>0104</t>
  </si>
  <si>
    <t xml:space="preserve">                     7.Ostatní dlouhodobé závazky</t>
  </si>
  <si>
    <t>959</t>
  </si>
  <si>
    <t>0105</t>
  </si>
  <si>
    <t xml:space="preserve">    III. Krátkodobé závazky celkem                   </t>
  </si>
  <si>
    <t>0106</t>
  </si>
  <si>
    <t xml:space="preserve">                     1.Dodavatelé</t>
  </si>
  <si>
    <t>0107</t>
  </si>
  <si>
    <t xml:space="preserve">                     2.Směnky k úhradě</t>
  </si>
  <si>
    <t>322</t>
  </si>
  <si>
    <t>0108</t>
  </si>
  <si>
    <t xml:space="preserve">                     3.Přijaté zálohy</t>
  </si>
  <si>
    <t>324</t>
  </si>
  <si>
    <t>0109</t>
  </si>
  <si>
    <t xml:space="preserve">                     4.Ostatní závazky</t>
  </si>
  <si>
    <t>325</t>
  </si>
  <si>
    <t>0110</t>
  </si>
  <si>
    <t xml:space="preserve">                     5.Zaměstnanci</t>
  </si>
  <si>
    <t>331</t>
  </si>
  <si>
    <t>0111</t>
  </si>
  <si>
    <t xml:space="preserve">                     6.Ostatní závazky vůči zaměstnancům</t>
  </si>
  <si>
    <t>333</t>
  </si>
  <si>
    <t>0112</t>
  </si>
  <si>
    <t>0113</t>
  </si>
  <si>
    <t xml:space="preserve">                     8.Daň z příjmu</t>
  </si>
  <si>
    <t>0114</t>
  </si>
  <si>
    <t xml:space="preserve">                     9.Ostatní přímé daně</t>
  </si>
  <si>
    <t>0115</t>
  </si>
  <si>
    <t xml:space="preserve">                    10.Daň z přidané hodnoty</t>
  </si>
  <si>
    <t>0116</t>
  </si>
  <si>
    <t xml:space="preserve">                    11.Ostatní daně a poplatky</t>
  </si>
  <si>
    <t>0117</t>
  </si>
  <si>
    <t xml:space="preserve">                    12.Závazky ze vztahu ke státnímu rozpočtu</t>
  </si>
  <si>
    <t>0118</t>
  </si>
  <si>
    <t>0119</t>
  </si>
  <si>
    <t>367</t>
  </si>
  <si>
    <t>0120</t>
  </si>
  <si>
    <t>368</t>
  </si>
  <si>
    <t>0121</t>
  </si>
  <si>
    <t xml:space="preserve">                    16.Závazky z pevných termínovaných operací a opcí</t>
  </si>
  <si>
    <t>0122</t>
  </si>
  <si>
    <t xml:space="preserve">                    17.Jiné závazky</t>
  </si>
  <si>
    <t>379</t>
  </si>
  <si>
    <t>0123</t>
  </si>
  <si>
    <t>231</t>
  </si>
  <si>
    <t>0124</t>
  </si>
  <si>
    <t xml:space="preserve">                    19.Eskontní úvěry</t>
  </si>
  <si>
    <t>232</t>
  </si>
  <si>
    <t>0125</t>
  </si>
  <si>
    <t>241</t>
  </si>
  <si>
    <t>0126</t>
  </si>
  <si>
    <t xml:space="preserve">                    21.Vlastní dluhopisy</t>
  </si>
  <si>
    <t>255</t>
  </si>
  <si>
    <t>0127</t>
  </si>
  <si>
    <t xml:space="preserve">                    22.Dohadné účty pasivní</t>
  </si>
  <si>
    <t>0128</t>
  </si>
  <si>
    <t xml:space="preserve">                    23.Ostatní krátkodobé finanční výpomoci</t>
  </si>
  <si>
    <t>249</t>
  </si>
  <si>
    <t>0129</t>
  </si>
  <si>
    <t xml:space="preserve">    IV. Jiná pasiva celkem                                </t>
  </si>
  <si>
    <t>0130</t>
  </si>
  <si>
    <t xml:space="preserve">                      1.Výdaje příštích období</t>
  </si>
  <si>
    <t>383</t>
  </si>
  <si>
    <t xml:space="preserve">                      2.Výnosy příštích období</t>
  </si>
  <si>
    <t>384</t>
  </si>
  <si>
    <t xml:space="preserve">Pasiva celkem                                                    </t>
  </si>
  <si>
    <t>A. Náklady</t>
  </si>
  <si>
    <t>Vlastní prostředky</t>
  </si>
  <si>
    <t>Projekty ČR</t>
  </si>
  <si>
    <t>Projekty EU</t>
  </si>
  <si>
    <r>
      <t xml:space="preserve">od zaměstnanců </t>
    </r>
    <r>
      <rPr>
        <sz val="8"/>
        <rFont val="Calibri"/>
        <family val="2"/>
      </rPr>
      <t>(2)</t>
    </r>
  </si>
  <si>
    <t xml:space="preserve">     VIII.Daň z příjmů celkem</t>
  </si>
  <si>
    <t>Náklady celkem</t>
  </si>
  <si>
    <t>B. Výnosy</t>
  </si>
  <si>
    <t>Výnosy celkem</t>
  </si>
  <si>
    <t>C. Výsledek hospodaření před zdaněním</t>
  </si>
  <si>
    <t>D. Výsledek hospodaření po zdanění</t>
  </si>
  <si>
    <t>č.ř.</t>
  </si>
  <si>
    <t>použito</t>
  </si>
  <si>
    <t xml:space="preserve">v tom: </t>
  </si>
  <si>
    <t xml:space="preserve">ostatní </t>
  </si>
  <si>
    <t>ostatní</t>
  </si>
  <si>
    <t xml:space="preserve">
Název údaje</t>
  </si>
  <si>
    <t>zůstatek</t>
  </si>
  <si>
    <t>tvorba</t>
  </si>
  <si>
    <t>čerpání</t>
  </si>
  <si>
    <t>k 1.1.</t>
  </si>
  <si>
    <t xml:space="preserve">  (+)</t>
  </si>
  <si>
    <t>Fond rezervní</t>
  </si>
  <si>
    <t>Fond reprodukce investičního majetku</t>
  </si>
  <si>
    <t>Stipendijní fond</t>
  </si>
  <si>
    <t>Fond odměn</t>
  </si>
  <si>
    <t>Fond účelově určených prostředků</t>
  </si>
  <si>
    <t>Fond sociální</t>
  </si>
  <si>
    <t>Fond provozních prostředků</t>
  </si>
  <si>
    <t>z toho:</t>
  </si>
  <si>
    <t>na jednotlivé projekty VaV či výzkumné záměry</t>
  </si>
  <si>
    <t>jiné podpory z veřejných prostředků</t>
  </si>
  <si>
    <t>(tis. Kč)</t>
  </si>
  <si>
    <t>HV z hlavní činnosti</t>
  </si>
  <si>
    <t>HV z doplňkové činnosti</t>
  </si>
  <si>
    <t>HV celkem</t>
  </si>
  <si>
    <t xml:space="preserve">Celkem </t>
  </si>
  <si>
    <t>Celkem</t>
  </si>
  <si>
    <t>sl.2</t>
  </si>
  <si>
    <t>(v tis. Kč)</t>
  </si>
  <si>
    <t>Doplňková činnost</t>
  </si>
  <si>
    <t>z toho</t>
  </si>
  <si>
    <t>pozemky</t>
  </si>
  <si>
    <t>budovy, stavby, haly</t>
  </si>
  <si>
    <t>Položka</t>
  </si>
  <si>
    <t>poplatky za úkony spojené s příjímacím řízením (§ 58 odst. 1)</t>
  </si>
  <si>
    <t>poplatky za studium v cizím jazyce (§58 odst. 5)</t>
  </si>
  <si>
    <t>mzdy</t>
  </si>
  <si>
    <t>Ukazatel</t>
  </si>
  <si>
    <t>KaM</t>
  </si>
  <si>
    <t>vědečtí pracovníci</t>
  </si>
  <si>
    <t>celkem</t>
  </si>
  <si>
    <t>Stav k 1.1.</t>
  </si>
  <si>
    <t>Stav k 31.12.</t>
  </si>
  <si>
    <t>Tvorba</t>
  </si>
  <si>
    <t>ze zisku</t>
  </si>
  <si>
    <t>z fondu reprodukce inv. majetku</t>
  </si>
  <si>
    <t>z fondu odměn</t>
  </si>
  <si>
    <t>z fondu provozních prostředků</t>
  </si>
  <si>
    <t>Čerpání</t>
  </si>
  <si>
    <t>krytí ztrát minulých účetních období</t>
  </si>
  <si>
    <t>do fondu reprodukce inv. majetku</t>
  </si>
  <si>
    <t>do fondu odměn</t>
  </si>
  <si>
    <t>do fondu provozních prostředků</t>
  </si>
  <si>
    <t>z odpisů</t>
  </si>
  <si>
    <t>ze  zisku</t>
  </si>
  <si>
    <t xml:space="preserve">ze zůstatku příspěvku </t>
  </si>
  <si>
    <t xml:space="preserve">zůstat.cena nehm. a hmot.dlouhod. majektu </t>
  </si>
  <si>
    <t>Převod z fondů celkem</t>
  </si>
  <si>
    <t>v tom: z fondu odměn</t>
  </si>
  <si>
    <t xml:space="preserve">            z fondu provozních prostředků</t>
  </si>
  <si>
    <t xml:space="preserve">            z rezervního fondu</t>
  </si>
  <si>
    <t xml:space="preserve">            stroje a zařízení</t>
  </si>
  <si>
    <t xml:space="preserve">            nákupy nemovitostí</t>
  </si>
  <si>
    <t>Převod do fondů celkem</t>
  </si>
  <si>
    <t>v tom: do fondu odměn</t>
  </si>
  <si>
    <t xml:space="preserve">            do fondu provozních prostředků</t>
  </si>
  <si>
    <t xml:space="preserve">            do rezervního fondu</t>
  </si>
  <si>
    <t>daňově uznatelné výdaje podle zák. 586/1992 Sb. o daních z příjmů</t>
  </si>
  <si>
    <t xml:space="preserve">Stav k 31.12. </t>
  </si>
  <si>
    <t>z rezervního fondu</t>
  </si>
  <si>
    <t>do rezervního fondu</t>
  </si>
  <si>
    <t>Neinvestice</t>
  </si>
  <si>
    <t>Investice</t>
  </si>
  <si>
    <t>účelově určené dary § 18 odst. 9 a) zák. č. 111/1998 Sb.</t>
  </si>
  <si>
    <t>účelově určené peněžní prostředky ze zahraničí § 18 odst. 9 b) zák. č. 111/1998 Sb.</t>
  </si>
  <si>
    <t xml:space="preserve">Tvorba </t>
  </si>
  <si>
    <t xml:space="preserve">Čerpání </t>
  </si>
  <si>
    <t>Příděl podle § 18 odst. 12 zák. č. 111/1998 Sb.</t>
  </si>
  <si>
    <t>ze zůstatku příspěvku</t>
  </si>
  <si>
    <t>na provozní náklady dle vnitřního předpisu VŠ</t>
  </si>
  <si>
    <t>a</t>
  </si>
  <si>
    <t>b</t>
  </si>
  <si>
    <t>c</t>
  </si>
  <si>
    <t>d</t>
  </si>
  <si>
    <t>e</t>
  </si>
  <si>
    <t>f</t>
  </si>
  <si>
    <t>g</t>
  </si>
  <si>
    <t>h</t>
  </si>
  <si>
    <t>i</t>
  </si>
  <si>
    <t>j</t>
  </si>
  <si>
    <t>za vynikající studijní výsledky dle § 91 odst. 2 písm. a)</t>
  </si>
  <si>
    <t>za vynikající vědecké, výzkumné, vývojové, umělecké nebo další tvůrčí výsledky přispívající k prohloubení znalostí dle § 91 odst. 2 písm. b)</t>
  </si>
  <si>
    <t>v případě tíživé sociální situace studenta dle § 91 odst. 3)</t>
  </si>
  <si>
    <t>ubytovací stipendium</t>
  </si>
  <si>
    <t>na podporu studia v zahraničí dle § 91 odst. 4 písm. a)</t>
  </si>
  <si>
    <t>SOCRATES</t>
  </si>
  <si>
    <t>CEEPUS</t>
  </si>
  <si>
    <t>na podporu studia v ČR dle § 91 odst. 4 písm. b)</t>
  </si>
  <si>
    <t>AKTION</t>
  </si>
  <si>
    <t xml:space="preserve">studentům doktorských studijních programů dle § 91 odst. 4 písm. c) </t>
  </si>
  <si>
    <t>(v tis.Kč)</t>
  </si>
  <si>
    <t>v hlavní činnosti</t>
  </si>
  <si>
    <t>v doplňkové činnosti</t>
  </si>
  <si>
    <t xml:space="preserve">od studentů </t>
  </si>
  <si>
    <t>od cizích strávníků</t>
  </si>
  <si>
    <t>od cizích ubytovaných</t>
  </si>
  <si>
    <t xml:space="preserve">z dotace MŠMT </t>
  </si>
  <si>
    <t>sl. 1</t>
  </si>
  <si>
    <t>sl. 2</t>
  </si>
  <si>
    <t>(tis. kč)</t>
  </si>
  <si>
    <t>Hlavní   činnost</t>
  </si>
  <si>
    <t>poplatky za nadstandardní dobu studia (§58 odst. 3)</t>
  </si>
  <si>
    <t>úplata za poskytování U3V</t>
  </si>
  <si>
    <t>úplata za poskytování programů CŽV (§ 60) mimo U3V</t>
  </si>
  <si>
    <t>Investiční celkem</t>
  </si>
  <si>
    <t>účelově určené prostředky na VaV kapitoly 333-MŠMT, § 18 odst.9 c) zák. č. 111/1998 Sb.</t>
  </si>
  <si>
    <t>účelově určené prostředky z jiné podpory z veř. prostředků, § 18 odst.9 c) zák. č. 111/1998 Sb.</t>
  </si>
  <si>
    <t xml:space="preserve">Poznámky: </t>
  </si>
  <si>
    <t xml:space="preserve">                   15.Pohledávky z pevných termínovaných operací a opcí</t>
  </si>
  <si>
    <t xml:space="preserve">                   16.Pohledávky z vydaných dluhopisů</t>
  </si>
  <si>
    <t xml:space="preserve">                     2.Vydané dluhopisy</t>
  </si>
  <si>
    <t xml:space="preserve">                    20.Vydané krátkodobé dluhopisy</t>
  </si>
  <si>
    <r>
      <t xml:space="preserve"> Příloha č.1 k vyhlášce č. </t>
    </r>
    <r>
      <rPr>
        <b/>
        <sz val="9"/>
        <rFont val="Calibri"/>
        <family val="2"/>
      </rPr>
      <t>504/2002 Sb.</t>
    </r>
    <r>
      <rPr>
        <sz val="9"/>
        <rFont val="Calibri"/>
        <family val="2"/>
      </rPr>
      <t xml:space="preserve"> ve znění pozdějších předpisů</t>
    </r>
  </si>
  <si>
    <r>
      <t xml:space="preserve"> Příloha č.2 k vyhlášce č. </t>
    </r>
    <r>
      <rPr>
        <b/>
        <sz val="9"/>
        <rFont val="Calibri"/>
        <family val="2"/>
      </rPr>
      <t>504/2002 Sb.</t>
    </r>
    <r>
      <rPr>
        <sz val="9"/>
        <rFont val="Calibri"/>
        <family val="2"/>
      </rPr>
      <t xml:space="preserve"> ve znění pozdějších předpisů</t>
    </r>
  </si>
  <si>
    <r>
      <t xml:space="preserve"> Jednotlivé položky se vykazují v tis. Kč (</t>
    </r>
    <r>
      <rPr>
        <sz val="10"/>
        <rFont val="Calibri"/>
        <family val="2"/>
      </rPr>
      <t>§4, odst.3</t>
    </r>
    <r>
      <rPr>
        <b/>
        <sz val="10"/>
        <rFont val="Calibri"/>
        <family val="2"/>
      </rPr>
      <t>)</t>
    </r>
  </si>
  <si>
    <t>k</t>
  </si>
  <si>
    <t>profesoři</t>
  </si>
  <si>
    <t>docenti</t>
  </si>
  <si>
    <t>odborní asistenti</t>
  </si>
  <si>
    <t>asistenti</t>
  </si>
  <si>
    <t>lektoři</t>
  </si>
  <si>
    <t>akademičtí pracovníci</t>
  </si>
  <si>
    <t>CELKEM</t>
  </si>
  <si>
    <t>Fondy</t>
  </si>
  <si>
    <t>bez VaV</t>
  </si>
  <si>
    <t>Operační programy EU</t>
  </si>
  <si>
    <t>Ostatní zdroje</t>
  </si>
  <si>
    <t>Počet pracovníků</t>
  </si>
  <si>
    <t>Průměrná měsíční mzda</t>
  </si>
  <si>
    <t>Kapitola 333 - MŠMT</t>
  </si>
  <si>
    <t>VZaLS</t>
  </si>
  <si>
    <t>Vysoká škola</t>
  </si>
  <si>
    <t>VaV</t>
  </si>
  <si>
    <t>VaV z ostatních zdrojů (bez operačních progr.)</t>
  </si>
  <si>
    <t>VaV ze zahraničí</t>
  </si>
  <si>
    <t>vysoká škola</t>
  </si>
  <si>
    <t>ostatní poskytovatelé</t>
  </si>
  <si>
    <t>kapitola 333 - MŠMT</t>
  </si>
  <si>
    <t>Mzdy</t>
  </si>
  <si>
    <t>ostatní zdroje rozpočtu VŠ</t>
  </si>
  <si>
    <t>Zdroj financování</t>
  </si>
  <si>
    <t>Poznámky</t>
  </si>
  <si>
    <t>v tom</t>
  </si>
  <si>
    <t>poskytnuté</t>
  </si>
  <si>
    <t>poskytnuto</t>
  </si>
  <si>
    <t>e=a+c</t>
  </si>
  <si>
    <t>f=b+d</t>
  </si>
  <si>
    <t>MŠMT</t>
  </si>
  <si>
    <t>použité</t>
  </si>
  <si>
    <t>Výsledek hospodaření</t>
  </si>
  <si>
    <t>l=h-b</t>
  </si>
  <si>
    <t>m=k-c</t>
  </si>
  <si>
    <r>
      <rPr>
        <sz val="8"/>
        <rFont val="Calibri"/>
        <family val="2"/>
      </rPr>
      <t>(1)</t>
    </r>
    <r>
      <rPr>
        <sz val="10"/>
        <rFont val="Calibri"/>
        <family val="2"/>
      </rPr>
      <t xml:space="preserve"> V případě použití tohoto řádku, VŠ blíže specifikuje.</t>
    </r>
  </si>
  <si>
    <r>
      <rPr>
        <sz val="8"/>
        <rFont val="Calibri"/>
        <family val="2"/>
      </rPr>
      <t>(2)</t>
    </r>
    <r>
      <rPr>
        <sz val="10"/>
        <rFont val="Calibri"/>
        <family val="2"/>
      </rPr>
      <t xml:space="preserve"> V případě použití tohoto řádku, VŠ blíže specifikuje.</t>
    </r>
  </si>
  <si>
    <t>sl.  3</t>
  </si>
  <si>
    <t>sl. 4</t>
  </si>
  <si>
    <r>
      <t xml:space="preserve">účet / součet </t>
    </r>
    <r>
      <rPr>
        <sz val="8"/>
        <rFont val="Calibri"/>
        <family val="2"/>
      </rPr>
      <t>(2)</t>
    </r>
  </si>
  <si>
    <t xml:space="preserve">                     7.Závazky k institucím sociálního zabezpečení a veřejného zdravotního pojištění</t>
  </si>
  <si>
    <r>
      <rPr>
        <sz val="8"/>
        <rFont val="Calibri"/>
        <family val="2"/>
      </rPr>
      <t>(1)</t>
    </r>
    <r>
      <rPr>
        <sz val="10"/>
        <rFont val="Calibri"/>
        <family val="2"/>
      </rPr>
      <t xml:space="preserve"> Zpracování "Výkazu zisku a ztraty" se řídí § 6 a §§ 26 až 28  Vyhlášky 504/2002 Sb.</t>
    </r>
  </si>
  <si>
    <r>
      <t xml:space="preserve">Výkaz zisku a ztráty </t>
    </r>
    <r>
      <rPr>
        <sz val="8"/>
        <rFont val="Calibri"/>
        <family val="2"/>
      </rPr>
      <t>(1)</t>
    </r>
  </si>
  <si>
    <r>
      <t xml:space="preserve">řádek </t>
    </r>
    <r>
      <rPr>
        <sz val="8"/>
        <rFont val="Calibri"/>
        <family val="2"/>
      </rPr>
      <t>(3)</t>
    </r>
  </si>
  <si>
    <r>
      <rPr>
        <sz val="8"/>
        <rFont val="Calibri"/>
        <family val="2"/>
      </rPr>
      <t>(2)</t>
    </r>
    <r>
      <rPr>
        <sz val="10"/>
        <rFont val="Calibri"/>
        <family val="2"/>
      </rPr>
      <t xml:space="preserve"> Vyhláškou</t>
    </r>
    <r>
      <rPr>
        <sz val="10"/>
        <rFont val="Calibri"/>
        <family val="2"/>
      </rPr>
      <t xml:space="preserve"> je dáno pouze označení a členění textů; čísla příslušných účtů jsou doplněna pro lepší orientaci ve výkazu.</t>
    </r>
  </si>
  <si>
    <t>poč. stav.</t>
  </si>
  <si>
    <t>celkem (+)</t>
  </si>
  <si>
    <t>k 31.12.</t>
  </si>
  <si>
    <t>e=a+b-d</t>
  </si>
  <si>
    <t xml:space="preserve">Fondy celkem  </t>
  </si>
  <si>
    <t>6a</t>
  </si>
  <si>
    <t>6b</t>
  </si>
  <si>
    <r>
      <t>Počet studentů</t>
    </r>
    <r>
      <rPr>
        <sz val="8"/>
        <rFont val="Calibri"/>
        <family val="2"/>
      </rPr>
      <t xml:space="preserve"> (2)</t>
    </r>
  </si>
  <si>
    <t>STIPENDIA přiznána a vyplacena</t>
  </si>
  <si>
    <t>na výzkumnou, vývojovou a inovační činnost podle zvláštního právního předpisu, § 91 odst.2 písm. c)</t>
  </si>
  <si>
    <t>v případech zvláštního zřetele hodných dle § 91 odst. 2 písm. e)</t>
  </si>
  <si>
    <t>v případě tíživé sociální situace studenta dle § 91 odst. 2 písm. d)</t>
  </si>
  <si>
    <t>Stipendijní fond VŠ</t>
  </si>
  <si>
    <t>Studenti</t>
  </si>
  <si>
    <t>Ostatní</t>
  </si>
  <si>
    <t>jiná stipendia</t>
  </si>
  <si>
    <t>Kontrolní vazba</t>
  </si>
  <si>
    <t>Kontrolní vazby</t>
  </si>
  <si>
    <t xml:space="preserve">                    13.Závazky ze vztahu k rozpočtu orgánů územních samosprávných celků</t>
  </si>
  <si>
    <t xml:space="preserve">                   13.Nároky na dotace a ostatní zúčtování s rozpočtem orgánů územních samospr. celků</t>
  </si>
  <si>
    <t xml:space="preserve">                   10.Oprávky k drobnému dlouhodobému hmotnému majetku</t>
  </si>
  <si>
    <t xml:space="preserve">                   11.Oprávky k ostatnímu dlouhodobému hmotnému majetku</t>
  </si>
  <si>
    <t xml:space="preserve">     II. Výsledek hospodaření celkem</t>
  </si>
  <si>
    <t xml:space="preserve">                    14.Závazky z upsaných nesplacených cenných papírů a podílů</t>
  </si>
  <si>
    <t xml:space="preserve">                     3.Nerozdělený zisk, neuhrazená ztráta minulých let</t>
  </si>
  <si>
    <t xml:space="preserve">                    7.Pohledávky za institucemi sociálního zabezpečení a veřejného zdrav. pojištění</t>
  </si>
  <si>
    <t>v tom: stavby</t>
  </si>
  <si>
    <t>Druh stipendia</t>
  </si>
  <si>
    <t>Poplatky stanovené dle § 58 zákona 111/1998 Sb.</t>
  </si>
  <si>
    <t>Pronájem</t>
  </si>
  <si>
    <t>Tržby z prodeje majetku</t>
  </si>
  <si>
    <t>Dary</t>
  </si>
  <si>
    <t>Dědictví</t>
  </si>
  <si>
    <t>Vybrané činnosti</t>
  </si>
  <si>
    <r>
      <t xml:space="preserve">Příjmy z licenčních smluv </t>
    </r>
    <r>
      <rPr>
        <sz val="8"/>
        <rFont val="Calibri"/>
        <family val="2"/>
      </rPr>
      <t>(2)</t>
    </r>
  </si>
  <si>
    <r>
      <t xml:space="preserve">Příjmy ze smluvního výzkumu </t>
    </r>
    <r>
      <rPr>
        <sz val="8"/>
        <rFont val="Calibri"/>
        <family val="2"/>
      </rPr>
      <t>(3)</t>
    </r>
  </si>
  <si>
    <t>stav k 1.1.</t>
  </si>
  <si>
    <t>stav k 31.12.</t>
  </si>
  <si>
    <r>
      <t xml:space="preserve">Konzultace a poradenství </t>
    </r>
    <r>
      <rPr>
        <sz val="8"/>
        <rFont val="Calibri"/>
        <family val="2"/>
      </rPr>
      <t>(5)</t>
    </r>
  </si>
  <si>
    <r>
      <t xml:space="preserve">Placené vzdělávací kurzy pro zaměstnance subjektů aplikační sféry </t>
    </r>
    <r>
      <rPr>
        <sz val="8"/>
        <rFont val="Calibri"/>
        <family val="2"/>
      </rPr>
      <t>(4)</t>
    </r>
  </si>
  <si>
    <t>Zdroje</t>
  </si>
  <si>
    <t>hlavní + doplňková (hospodářská) činnost</t>
  </si>
  <si>
    <r>
      <t xml:space="preserve">Průměrná částka na 1 studenta </t>
    </r>
    <r>
      <rPr>
        <sz val="8"/>
        <rFont val="Calibri"/>
        <family val="2"/>
      </rPr>
      <t>(3)</t>
    </r>
  </si>
  <si>
    <r>
      <t xml:space="preserve">ostatní příjmy </t>
    </r>
    <r>
      <rPr>
        <sz val="10"/>
        <rFont val="Calibri"/>
        <family val="2"/>
      </rPr>
      <t>(1)</t>
    </r>
  </si>
  <si>
    <r>
      <t xml:space="preserve">ostatní užití </t>
    </r>
    <r>
      <rPr>
        <sz val="10"/>
        <rFont val="Calibri"/>
        <family val="2"/>
      </rPr>
      <t>(1)</t>
    </r>
  </si>
  <si>
    <r>
      <t xml:space="preserve">poplatky za studium dle § 58 zákona 111/81998 Sb. </t>
    </r>
    <r>
      <rPr>
        <sz val="10"/>
        <color indexed="8"/>
        <rFont val="Calibri"/>
        <family val="2"/>
      </rPr>
      <t>(1)</t>
    </r>
  </si>
  <si>
    <r>
      <t xml:space="preserve">ostatní příjmy </t>
    </r>
    <r>
      <rPr>
        <sz val="10"/>
        <color indexed="8"/>
        <rFont val="Calibri"/>
        <family val="2"/>
      </rPr>
      <t>(2)</t>
    </r>
  </si>
  <si>
    <r>
      <t xml:space="preserve">Prostředky z veřejných zdrojů </t>
    </r>
    <r>
      <rPr>
        <b/>
        <sz val="10"/>
        <color indexed="8"/>
        <rFont val="Calibri"/>
        <family val="2"/>
      </rPr>
      <t>běžné</t>
    </r>
  </si>
  <si>
    <r>
      <t xml:space="preserve">Prostředky z veřejných zdrojů </t>
    </r>
    <r>
      <rPr>
        <b/>
        <sz val="10"/>
        <color indexed="8"/>
        <rFont val="Calibri"/>
        <family val="2"/>
      </rPr>
      <t>kapitálové</t>
    </r>
  </si>
  <si>
    <r>
      <t xml:space="preserve">Prostředky z veřejných zdrojů </t>
    </r>
    <r>
      <rPr>
        <b/>
        <sz val="10"/>
        <color indexed="8"/>
        <rFont val="Calibri"/>
        <family val="2"/>
      </rPr>
      <t>celkem</t>
    </r>
  </si>
  <si>
    <t>Použité zdroje celkem</t>
  </si>
  <si>
    <t>g=e-f</t>
  </si>
  <si>
    <t>h=e-f</t>
  </si>
  <si>
    <t>Součet hodnot sloupku "b", resp. "c"  za oblast stravování a sloupku "b", resp. "c" za oblast ubytování se rovná součtu hodnot z řádku 0042, resp. 144 sl. 1, resp. sl. 2 dílčího výkazu zisku a ztrát (Tab. 2.b) za stravování a ubytování.</t>
  </si>
  <si>
    <t>Součet hodnot sloupků "h", resp. "k"  za oblast stravování a sloupků "h", resp. "k" za oblast ubytování se rovná součtu hodnot z řádku 0079, resp. 182 sl. 1, resp. sl. 2 dílčího výkazu zisku a ztrát (Tab. 2.b) za stravování a ubytování.</t>
  </si>
  <si>
    <t>C  e  l  k  e  m</t>
  </si>
  <si>
    <t>Vratka nevyčerpaných prostředků</t>
  </si>
  <si>
    <t>Název údaje</t>
  </si>
  <si>
    <t>I. Běžné prostředky</t>
  </si>
  <si>
    <t>II. Kapitálové prostředky</t>
  </si>
  <si>
    <t>III. Celkem</t>
  </si>
  <si>
    <r>
      <t xml:space="preserve">poskytnuto </t>
    </r>
    <r>
      <rPr>
        <sz val="8"/>
        <rFont val="Calibri"/>
        <family val="2"/>
      </rPr>
      <t>(2)</t>
    </r>
  </si>
  <si>
    <t>v tom:</t>
  </si>
  <si>
    <t>získané přes kapitolu MŠMT</t>
  </si>
  <si>
    <t>dotace spojené se vzdělávací činností</t>
  </si>
  <si>
    <t>dotace na VaV</t>
  </si>
  <si>
    <t xml:space="preserve">Název akce </t>
  </si>
  <si>
    <r>
      <t xml:space="preserve">Prostředky z veřejných zdrojů </t>
    </r>
    <r>
      <rPr>
        <b/>
        <sz val="10"/>
        <color indexed="8"/>
        <rFont val="Calibri"/>
        <family val="2"/>
      </rPr>
      <t>celkem</t>
    </r>
    <r>
      <rPr>
        <sz val="10"/>
        <color indexed="8"/>
        <rFont val="Calibri"/>
        <family val="2"/>
      </rPr>
      <t xml:space="preserve"> </t>
    </r>
  </si>
  <si>
    <t xml:space="preserve">poskytnuté </t>
  </si>
  <si>
    <t>j=f+h+i</t>
  </si>
  <si>
    <t>FRIM</t>
  </si>
  <si>
    <t>FPP</t>
  </si>
  <si>
    <t>FÚUP</t>
  </si>
  <si>
    <t>l= f+k</t>
  </si>
  <si>
    <t>C</t>
  </si>
  <si>
    <t>Stipendia pro studenty doktorských studijních programů</t>
  </si>
  <si>
    <t>D</t>
  </si>
  <si>
    <t>Zahraniční studenti a mezinárodní spolupráce</t>
  </si>
  <si>
    <t>F</t>
  </si>
  <si>
    <t>Fond vzdělávací politiky</t>
  </si>
  <si>
    <t>S</t>
  </si>
  <si>
    <t>Sociální stipendia</t>
  </si>
  <si>
    <t>U</t>
  </si>
  <si>
    <t>Ubytovací stipendia</t>
  </si>
  <si>
    <t>I</t>
  </si>
  <si>
    <t>J</t>
  </si>
  <si>
    <t>Dotace na ubytování a stravování</t>
  </si>
  <si>
    <r>
      <t>poskytnuté</t>
    </r>
    <r>
      <rPr>
        <sz val="8"/>
        <color indexed="8"/>
        <rFont val="Calibri"/>
        <family val="2"/>
      </rPr>
      <t xml:space="preserve"> (2)</t>
    </r>
  </si>
  <si>
    <r>
      <t>použité</t>
    </r>
    <r>
      <rPr>
        <sz val="8"/>
        <color indexed="8"/>
        <rFont val="Calibri"/>
        <family val="2"/>
      </rPr>
      <t xml:space="preserve"> (3)</t>
    </r>
  </si>
  <si>
    <t>Vratka nevyčerp. prostředků</t>
  </si>
  <si>
    <t>OON</t>
  </si>
  <si>
    <r>
      <t xml:space="preserve">Prostředky z veřejných zdrojů </t>
    </r>
    <r>
      <rPr>
        <b/>
        <sz val="10"/>
        <color indexed="8"/>
        <rFont val="Calibri"/>
        <family val="2"/>
      </rPr>
      <t xml:space="preserve">běžné </t>
    </r>
    <r>
      <rPr>
        <sz val="8"/>
        <color indexed="8"/>
        <rFont val="Calibri"/>
        <family val="2"/>
      </rPr>
      <t>(1)</t>
    </r>
  </si>
  <si>
    <r>
      <t xml:space="preserve">poskytnuté </t>
    </r>
    <r>
      <rPr>
        <sz val="8"/>
        <color indexed="8"/>
        <rFont val="Calibri"/>
        <family val="2"/>
      </rPr>
      <t>(2)</t>
    </r>
  </si>
  <si>
    <r>
      <rPr>
        <sz val="8"/>
        <rFont val="Calibri"/>
        <family val="2"/>
      </rPr>
      <t>(3)</t>
    </r>
    <r>
      <rPr>
        <sz val="10"/>
        <rFont val="Calibri"/>
        <family val="2"/>
      </rPr>
      <t xml:space="preserve"> Uvedou se prostředky fondu reprodukce majetku VVŠ, případně investičního příspěvku daného roku.  Pokud v hodnotě bude investiční příspěvek obsažen, je třeba tuto skutečnost specifikovat v komentáři.</t>
    </r>
  </si>
  <si>
    <t>Územní rozpočty</t>
  </si>
  <si>
    <t>f*</t>
  </si>
  <si>
    <t>Ostatní kapitoly státního rozpočtu</t>
  </si>
  <si>
    <t>na penzijní připojištění zaměstnance</t>
  </si>
  <si>
    <t>na životní pojištění zaměstnance</t>
  </si>
  <si>
    <t>na úroky z úvěru čl. 2 OR 26/2009</t>
  </si>
  <si>
    <t>nevratná sociální výpomoc</t>
  </si>
  <si>
    <t>na úroky z úvěru čl. 2a OR 26/2009</t>
  </si>
  <si>
    <t>příspěvek na stravování čl. 2 OR 25/2009</t>
  </si>
  <si>
    <t>příspěvek na stravování čl. 3 OR 25/2009</t>
  </si>
  <si>
    <t>ostatní čerpání</t>
  </si>
  <si>
    <r>
      <t xml:space="preserve">Prostředky ze zahraničí </t>
    </r>
    <r>
      <rPr>
        <sz val="10"/>
        <color indexed="8"/>
        <rFont val="Calibri"/>
        <family val="2"/>
      </rPr>
      <t>(získané přímo VVŠ)</t>
    </r>
  </si>
  <si>
    <t>j=f+i</t>
  </si>
  <si>
    <r>
      <t>Vlastní použité</t>
    </r>
    <r>
      <rPr>
        <sz val="8"/>
        <color indexed="8"/>
        <rFont val="Calibri"/>
        <family val="2"/>
      </rPr>
      <t xml:space="preserve"> (3)</t>
    </r>
  </si>
  <si>
    <t>f**</t>
  </si>
  <si>
    <r>
      <t xml:space="preserve">poskytnuté </t>
    </r>
    <r>
      <rPr>
        <sz val="8"/>
        <color indexed="8"/>
        <rFont val="Calibri"/>
        <family val="2"/>
      </rPr>
      <t>(3)</t>
    </r>
  </si>
  <si>
    <r>
      <t xml:space="preserve">použité </t>
    </r>
    <r>
      <rPr>
        <sz val="8"/>
        <color indexed="8"/>
        <rFont val="Calibri"/>
        <family val="2"/>
      </rPr>
      <t>(4)</t>
    </r>
  </si>
  <si>
    <r>
      <t>VaV z národních zdrojů</t>
    </r>
    <r>
      <rPr>
        <sz val="8"/>
        <rFont val="Calibri"/>
        <family val="2"/>
      </rPr>
      <t xml:space="preserve"> (2)</t>
    </r>
  </si>
  <si>
    <r>
      <t xml:space="preserve">Počet pracovníků </t>
    </r>
    <r>
      <rPr>
        <sz val="8"/>
        <rFont val="Calibri"/>
        <family val="2"/>
      </rPr>
      <t>(3)</t>
    </r>
  </si>
  <si>
    <r>
      <t xml:space="preserve">akademičtí pracovníci </t>
    </r>
    <r>
      <rPr>
        <sz val="8"/>
        <rFont val="Calibri"/>
        <family val="2"/>
      </rPr>
      <t>(4)</t>
    </r>
  </si>
  <si>
    <r>
      <t xml:space="preserve">vědečtí pracovníci </t>
    </r>
    <r>
      <rPr>
        <sz val="8"/>
        <rFont val="Calibri"/>
        <family val="2"/>
      </rPr>
      <t>(5)</t>
    </r>
  </si>
  <si>
    <r>
      <t xml:space="preserve">ostatní </t>
    </r>
    <r>
      <rPr>
        <sz val="8"/>
        <rFont val="Calibri"/>
        <family val="2"/>
      </rPr>
      <t>(6)</t>
    </r>
  </si>
  <si>
    <r>
      <rPr>
        <sz val="8"/>
        <color indexed="8"/>
        <rFont val="Calibri"/>
        <family val="2"/>
      </rPr>
      <t>(5)</t>
    </r>
    <r>
      <rPr>
        <sz val="10"/>
        <color indexed="8"/>
        <rFont val="Calibri"/>
        <family val="2"/>
      </rPr>
      <t xml:space="preserve"> Jedná se o vědecké pracovníky, kteří v rámci svého úvazku na vysoké škole pouze vědecky pracují. Pedagogické činnosti se nevěnují vůbec.</t>
    </r>
  </si>
  <si>
    <t>Tabulka 1   Rozvaha (bilance)</t>
  </si>
  <si>
    <t>Tabulka 7   Příjmy z poplatků a úhrad za další činnosti poskytované veřejnou vysokou školou</t>
  </si>
  <si>
    <t>Tabulka 10.a   Neinvestiční náklady a výnosy - oblast stravování</t>
  </si>
  <si>
    <t>Tabulka 10.b   Neinvestiční náklady a výnosy - oblast ubytování</t>
  </si>
  <si>
    <t>Součet počátečních stavů fondů k 1. 1. roku (pole a1) se rovná  údaji z řádku 0089 sl. 1 tab. 1 - Rozvaha</t>
  </si>
  <si>
    <t>Součet koncových stavů fondů k 31. 12. roku (pole e1) se rovná  údaji z řádku 0089 sl. 2 tab. 1 - Rozvaha</t>
  </si>
  <si>
    <r>
      <t xml:space="preserve">účet / součet </t>
    </r>
    <r>
      <rPr>
        <sz val="8"/>
        <rFont val="Calibri"/>
        <family val="2"/>
      </rPr>
      <t>(2)</t>
    </r>
  </si>
  <si>
    <r>
      <t>řádek</t>
    </r>
    <r>
      <rPr>
        <sz val="9"/>
        <rFont val="Calibri"/>
        <family val="2"/>
      </rPr>
      <t xml:space="preserve"> </t>
    </r>
    <r>
      <rPr>
        <sz val="8"/>
        <rFont val="Calibri"/>
        <family val="2"/>
      </rPr>
      <t>(3)</t>
    </r>
  </si>
  <si>
    <t xml:space="preserve">       dotace spojené s programy reprodukce majetku</t>
  </si>
  <si>
    <t xml:space="preserve">       příspěvek</t>
  </si>
  <si>
    <t xml:space="preserve">       ostatní dotace</t>
  </si>
  <si>
    <r>
      <t xml:space="preserve"> v tom: </t>
    </r>
    <r>
      <rPr>
        <b/>
        <sz val="10"/>
        <rFont val="Calibri"/>
        <family val="2"/>
      </rPr>
      <t xml:space="preserve">1. prostředky plynoucí přes (z) veřejné rozpočty ČR   </t>
    </r>
    <r>
      <rPr>
        <b/>
        <sz val="8"/>
        <rFont val="Calibri"/>
        <family val="2"/>
      </rPr>
      <t>(ř.3+ř.13+ř.20)</t>
    </r>
  </si>
  <si>
    <r>
      <t xml:space="preserve">v tom: </t>
    </r>
    <r>
      <rPr>
        <b/>
        <sz val="10"/>
        <rFont val="Calibri"/>
        <family val="2"/>
      </rPr>
      <t xml:space="preserve">2. veřejné prostředky ze zahraničí </t>
    </r>
    <r>
      <rPr>
        <sz val="10"/>
        <rFont val="Calibri"/>
        <family val="2"/>
      </rPr>
      <t xml:space="preserve">(získané přímo VVŠ)  </t>
    </r>
    <r>
      <rPr>
        <sz val="8"/>
        <rFont val="Calibri"/>
        <family val="2"/>
      </rPr>
      <t>(ř.28+ř.29)</t>
    </r>
  </si>
  <si>
    <r>
      <t xml:space="preserve">SOUHRN 1 </t>
    </r>
    <r>
      <rPr>
        <sz val="8"/>
        <rFont val="Calibri"/>
        <family val="2"/>
      </rPr>
      <t>(4)  (ř.31+ř.36)</t>
    </r>
  </si>
  <si>
    <t>j=e-f</t>
  </si>
  <si>
    <r>
      <t>Ostatní použité neveřejné zdroje celkem</t>
    </r>
    <r>
      <rPr>
        <sz val="8"/>
        <color indexed="8"/>
        <rFont val="Calibri"/>
        <family val="2"/>
      </rPr>
      <t xml:space="preserve"> (4)</t>
    </r>
  </si>
  <si>
    <t>d=a+b+c</t>
  </si>
  <si>
    <r>
      <t xml:space="preserve">ostatní </t>
    </r>
    <r>
      <rPr>
        <sz val="8"/>
        <rFont val="Calibri"/>
        <family val="2"/>
      </rPr>
      <t>(3)</t>
    </r>
  </si>
  <si>
    <r>
      <rPr>
        <sz val="8"/>
        <rFont val="Calibri"/>
        <family val="2"/>
      </rPr>
      <t>(1)</t>
    </r>
    <r>
      <rPr>
        <sz val="10"/>
        <rFont val="Calibri"/>
        <family val="2"/>
      </rPr>
      <t xml:space="preserve"> Jedná se o poplatky definované v odst. 3 a 4 - § 58 zákona č. 111/1998 Sb.</t>
    </r>
  </si>
  <si>
    <t>(4) Jedná se o činnosti související se studiem jiné než podle § 58 zák.111/1998 Sb.</t>
  </si>
  <si>
    <t xml:space="preserve">          Příspěvek</t>
  </si>
  <si>
    <t xml:space="preserve">          Dotace</t>
  </si>
  <si>
    <t xml:space="preserve">     Institucionální podpora (IP)</t>
  </si>
  <si>
    <t>Tabulka 6  Přehled vybraných výnosů</t>
  </si>
  <si>
    <t>Výnosy za rok (1)</t>
  </si>
  <si>
    <r>
      <rPr>
        <sz val="8"/>
        <color indexed="8"/>
        <rFont val="Calibri"/>
        <family val="2"/>
      </rPr>
      <t>(6)</t>
    </r>
    <r>
      <rPr>
        <sz val="10"/>
        <color indexed="8"/>
        <rFont val="Calibri"/>
        <family val="2"/>
      </rPr>
      <t xml:space="preserve"> Do řádku "</t>
    </r>
    <r>
      <rPr>
        <b/>
        <sz val="10"/>
        <color indexed="8"/>
        <rFont val="Calibri"/>
        <family val="2"/>
      </rPr>
      <t>Tržby za vlastní služby</t>
    </r>
    <r>
      <rPr>
        <sz val="10"/>
        <color indexed="8"/>
        <rFont val="Calibri"/>
        <family val="2"/>
      </rPr>
      <t>" se doplní výnosy z hlavní a doplňkové činnosti uvedené ve výkazu zisku a ztráty na syntetickém účtu 602 "Tržby z prodeje služeb" bez zahrnutí výnosů z pronájmu. Současně v případě, že vysoká škola účtuje výnosy z pronájmu i na jiných syntetických účtech než na účtu 602 Tržby z prodeje služeb uvede tuto informaci do komentáře v textu výroční zprávy VŠ k tabulce č. 6.</t>
    </r>
  </si>
  <si>
    <r>
      <rPr>
        <sz val="8"/>
        <color indexed="8"/>
        <rFont val="Calibri"/>
        <family val="2"/>
      </rPr>
      <t>(7)</t>
    </r>
    <r>
      <rPr>
        <sz val="10"/>
        <color indexed="8"/>
        <rFont val="Calibri"/>
        <family val="2"/>
      </rPr>
      <t xml:space="preserve"> Do řádku</t>
    </r>
    <r>
      <rPr>
        <b/>
        <sz val="10"/>
        <color indexed="8"/>
        <rFont val="Calibri"/>
        <family val="2"/>
      </rPr>
      <t xml:space="preserve"> "Prostory" </t>
    </r>
    <r>
      <rPr>
        <sz val="10"/>
        <color indexed="8"/>
        <rFont val="Calibri"/>
        <family val="2"/>
      </rPr>
      <t>se doplní výnosy z nájmů, pokud se nejedná o celé budovy, stavby nebo haly.</t>
    </r>
  </si>
  <si>
    <r>
      <rPr>
        <sz val="8"/>
        <rFont val="Calibri"/>
        <family val="2"/>
      </rPr>
      <t>(1)</t>
    </r>
    <r>
      <rPr>
        <sz val="10"/>
        <rFont val="Calibri"/>
        <family val="2"/>
      </rPr>
      <t xml:space="preserve"> Údaje budou vyplněny v souladu s účetní evidencí vysoké školy.</t>
    </r>
  </si>
  <si>
    <t xml:space="preserve">     Ministerstvo zemědělství</t>
  </si>
  <si>
    <t xml:space="preserve">          Ministerstvo zemědělství</t>
  </si>
  <si>
    <r>
      <rPr>
        <sz val="8"/>
        <color indexed="8"/>
        <rFont val="Calibri"/>
        <family val="2"/>
      </rPr>
      <t>(3)</t>
    </r>
    <r>
      <rPr>
        <sz val="10"/>
        <color indexed="8"/>
        <rFont val="Calibri"/>
        <family val="2"/>
      </rPr>
      <t xml:space="preserve"> Počet pracovníků = průměrný počet zaměstnanců přepočtený na plný úvazek (full-time equivalent). Zahrnuje počty zaměstnanců v jednotlivých kategoriích za celý sledovaný rok přepočtené na zaměstnance s plným pracovním úvazkem.  Počet pracovníků ve sl.1 je odvozený od mzdových prostředků hrazených z kapitoly 333-MŠMT; ve sl. 4 je odvozený od mzdových prostředků hrazených z ostatních zdrojů rozpočtu VŠ.</t>
    </r>
  </si>
  <si>
    <t>Dům zahraniční spolupráce</t>
  </si>
  <si>
    <r>
      <t xml:space="preserve">         </t>
    </r>
    <r>
      <rPr>
        <i/>
        <sz val="10"/>
        <color indexed="8"/>
        <rFont val="Calibri"/>
        <family val="2"/>
      </rPr>
      <t>v tom: Rámcové programy</t>
    </r>
  </si>
  <si>
    <t xml:space="preserve">     Ministerstva</t>
  </si>
  <si>
    <t xml:space="preserve">Identifikační číslo EDS </t>
  </si>
  <si>
    <t>Tabulka 9  Stipendia</t>
  </si>
  <si>
    <t>Tabulka 5.a   Financování vzdělávací a vědecké, výzkumné, vývojové a inovační, umělecké a další tvůrčí činnosti</t>
  </si>
  <si>
    <t>Tabulka 5.b   Financování výzkumu a vývoje</t>
  </si>
  <si>
    <t>Tabulka 5.c  Financování programů reprodukce majetku</t>
  </si>
  <si>
    <t>Tabulka 5.d   Financování programů strukturálních fondů</t>
  </si>
  <si>
    <t>vystavení opisu dokladu o studiu</t>
  </si>
  <si>
    <t>vystavení opisu dokladu vyhotoveného z archiválií</t>
  </si>
  <si>
    <t>osobní náklady</t>
  </si>
  <si>
    <t>udržení nebo zlepšení zdravotního stavu zaměstnanců</t>
  </si>
  <si>
    <t>příspěvek na částečné krytí úplaty za předškolní vzdělávání v MŠ</t>
  </si>
  <si>
    <t>ped. prac. VVI</t>
  </si>
  <si>
    <t>ak. prac.</t>
  </si>
  <si>
    <t>věd. prac.</t>
  </si>
  <si>
    <t>tis. Kč</t>
  </si>
  <si>
    <r>
      <rPr>
        <sz val="8"/>
        <rFont val="Calibri"/>
        <family val="2"/>
      </rPr>
      <t>(3)</t>
    </r>
    <r>
      <rPr>
        <sz val="10"/>
        <rFont val="Calibri"/>
        <family val="2"/>
      </rPr>
      <t xml:space="preserve"> Jedná se o veřejné prostředky na financování projektů strukturálních fondů, zahrnuje všechny veřejné prostředky (jak evropskou, tak českou část spolufinancování).</t>
    </r>
  </si>
  <si>
    <r>
      <rPr>
        <sz val="8"/>
        <rFont val="Calibri"/>
        <family val="2"/>
      </rPr>
      <t xml:space="preserve">(4) </t>
    </r>
    <r>
      <rPr>
        <sz val="10"/>
        <rFont val="Calibri"/>
        <family val="2"/>
      </rPr>
      <t>Část tabulky Souhrn 1 a Souhrn 2 slouží k třídění údajů uvedených v předchozích řádcích tabulky 5.</t>
    </r>
  </si>
  <si>
    <t>ostatní:</t>
  </si>
  <si>
    <t xml:space="preserve">     Ministerstvo práce a sociálních věcí</t>
  </si>
  <si>
    <t xml:space="preserve">    Obce a městské části</t>
  </si>
  <si>
    <t xml:space="preserve">     Kraje a MHMP</t>
  </si>
  <si>
    <t xml:space="preserve">     Evropská unie mimo evropské fondy</t>
  </si>
  <si>
    <t xml:space="preserve">     Zahraničí ostatní mimo EU</t>
  </si>
  <si>
    <t xml:space="preserve">                     Visegradská skupina + Japonsko - rozvoj spolupráce</t>
  </si>
  <si>
    <t xml:space="preserve">     Grantové agentury</t>
  </si>
  <si>
    <t xml:space="preserve">          GAČR</t>
  </si>
  <si>
    <t xml:space="preserve">          TAČR</t>
  </si>
  <si>
    <t xml:space="preserve">          AZV - MZ</t>
  </si>
  <si>
    <t>Evropská unie mimo evropské fondy</t>
  </si>
  <si>
    <t>Zahraničí ostatní mimo EU</t>
  </si>
  <si>
    <r>
      <t>z toho (6) zajištěno spoluřešit.</t>
    </r>
    <r>
      <rPr>
        <sz val="8"/>
        <color indexed="8"/>
        <rFont val="Calibri"/>
        <family val="2"/>
      </rPr>
      <t xml:space="preserve"> </t>
    </r>
  </si>
  <si>
    <r>
      <rPr>
        <sz val="8"/>
        <color indexed="8"/>
        <rFont val="Calibri"/>
        <family val="2"/>
      </rPr>
      <t>(3)</t>
    </r>
    <r>
      <rPr>
        <sz val="10"/>
        <color indexed="8"/>
        <rFont val="Calibri"/>
        <family val="2"/>
      </rPr>
      <t xml:space="preserve"> Uvedou se prostředky, které byly vysoké škole poskytnuty v daném roce na základě Rozhodnutí o poskytnutí dotace na přípravu a realizaci všech projektů uvedeného operačního programu a prioritní osy. </t>
    </r>
  </si>
  <si>
    <t>z toho (1)</t>
  </si>
  <si>
    <t>Projekty mimo EU</t>
  </si>
  <si>
    <r>
      <rPr>
        <sz val="8"/>
        <rFont val="Calibri"/>
        <family val="2"/>
      </rPr>
      <t>(1)</t>
    </r>
    <r>
      <rPr>
        <sz val="10"/>
        <rFont val="Calibri"/>
        <family val="2"/>
      </rPr>
      <t xml:space="preserve"> V případě potřeby rozšířit počet řádků.</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</si>
  <si>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</si>
  <si>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rPr>
        <sz val="8"/>
        <rFont val="Calibri"/>
        <family val="2"/>
      </rPr>
      <t>(3)</t>
    </r>
    <r>
      <rPr>
        <sz val="10"/>
        <rFont val="Calibri"/>
        <family val="2"/>
      </rPr>
      <t xml:space="preserve"> V případě získání prostředků na činnost v oblasti stravování z jiných veřejných zdrojů než prostředků kap. 333, VŠ uvede tuto skutečnost do sl "f" a pod tabulkou stručně upřesní, o co se jedná.</t>
    </r>
  </si>
  <si>
    <r>
      <t xml:space="preserve">Koleje a ostatní ubytovací zařízení provozované VVŠ </t>
    </r>
    <r>
      <rPr>
        <sz val="8"/>
        <rFont val="Calibri"/>
        <family val="2"/>
      </rPr>
      <t>(1)</t>
    </r>
  </si>
  <si>
    <r>
      <rPr>
        <sz val="8"/>
        <rFont val="Calibri"/>
        <family val="2"/>
      </rPr>
      <t>(3)</t>
    </r>
    <r>
      <rPr>
        <sz val="10"/>
        <rFont val="Calibri"/>
        <family val="2"/>
      </rPr>
      <t xml:space="preserve"> V případě získání prostředků na činnost v oblasti ubytování z jiných veřejných zdrojů než prostředků kap. 333, VŠ uvede tuto skutečnost do sl "g" a pod tabulkou stručně upřesní, o co se jedná.</t>
    </r>
  </si>
  <si>
    <t>Studijní programy a s nimi spojená tvůrčí činnost</t>
  </si>
  <si>
    <t>Prostředky ze zahraničí (získané přímo VVŠ)</t>
  </si>
  <si>
    <r>
      <t xml:space="preserve">Tabulka 10   Neinvestiční náklady a výnosy - Koleje a menzy </t>
    </r>
    <r>
      <rPr>
        <sz val="16"/>
        <rFont val="Calibri"/>
        <family val="2"/>
      </rPr>
      <t>(KaM)</t>
    </r>
  </si>
  <si>
    <t>Poznámky:</t>
  </si>
  <si>
    <r>
      <rPr>
        <sz val="8"/>
        <color indexed="8"/>
        <rFont val="Calibri"/>
        <family val="2"/>
      </rPr>
      <t>(6)</t>
    </r>
    <r>
      <rPr>
        <sz val="10"/>
        <color indexed="8"/>
        <rFont val="Calibri"/>
        <family val="2"/>
      </rPr>
      <t xml:space="preserve"> Úvazky pracovníků, v nichž se zaměstnanci VŠ nevěnují pedag.ani vědecké činnosti; jde zejména o technicko-hospodářské pracovníky, provozní a obchodně provozní pracovníky, zdravotní a ostatní pracovníky, atp.</t>
    </r>
  </si>
  <si>
    <t>Tabulka 11   Fondy celkem</t>
  </si>
  <si>
    <t>Druh podpory/název programu (1)</t>
  </si>
  <si>
    <r>
      <t xml:space="preserve">Druh podpory
</t>
    </r>
    <r>
      <rPr>
        <sz val="10"/>
        <color indexed="8"/>
        <rFont val="Calibri"/>
        <family val="2"/>
      </rPr>
      <t>(dotační položky a ukazatele) (1)</t>
    </r>
  </si>
  <si>
    <t>Ostatní (sport, repre)</t>
  </si>
  <si>
    <t>ERASMUS</t>
  </si>
  <si>
    <t>Vládní stipendia</t>
  </si>
  <si>
    <t xml:space="preserve">     I. Spotřebované nákupy a nakupované služby</t>
  </si>
  <si>
    <t xml:space="preserve">            1.Spotřeba materiálu, energie a ostatních neskladovaných dodávek</t>
  </si>
  <si>
    <t>501,502,503</t>
  </si>
  <si>
    <t xml:space="preserve">            2.Prodané zboží</t>
  </si>
  <si>
    <t xml:space="preserve">            3.Opravy a udržování</t>
  </si>
  <si>
    <t xml:space="preserve">            4.Náklady na cestovné</t>
  </si>
  <si>
    <t xml:space="preserve">            5.Náklady na reprezentaci</t>
  </si>
  <si>
    <t xml:space="preserve">            6.Ostatní služby</t>
  </si>
  <si>
    <t xml:space="preserve">     II.Změny stavu zásob vlastní činnosti a aktivace</t>
  </si>
  <si>
    <t xml:space="preserve">            7.Změna stavu zásob vlastní činnosti</t>
  </si>
  <si>
    <t>ř.2 až 7</t>
  </si>
  <si>
    <t>ř.9 až 11</t>
  </si>
  <si>
    <t xml:space="preserve">            8.Aktivace materiálu, zboží a vnitroorganizačních služeb</t>
  </si>
  <si>
    <t xml:space="preserve">            9.Aktivace dlouhodobého majetku</t>
  </si>
  <si>
    <t xml:space="preserve">     III.Osobní náklady</t>
  </si>
  <si>
    <t xml:space="preserve">            10.Mzdové náklady</t>
  </si>
  <si>
    <t xml:space="preserve">            11.Zákonné sociální pojištění</t>
  </si>
  <si>
    <t xml:space="preserve">            12.Ostatní sociální pojištění</t>
  </si>
  <si>
    <t xml:space="preserve">            13.Zákonné sociální náklady</t>
  </si>
  <si>
    <t xml:space="preserve">            14.Ostatní sociální náklady</t>
  </si>
  <si>
    <t>ř.13 až 17</t>
  </si>
  <si>
    <t xml:space="preserve">    IV.Daně a poplatky</t>
  </si>
  <si>
    <t xml:space="preserve">            15.Daně a poplatky</t>
  </si>
  <si>
    <t>531,532,538</t>
  </si>
  <si>
    <t>ř.19</t>
  </si>
  <si>
    <t xml:space="preserve">    V.Ostatní náklady</t>
  </si>
  <si>
    <t xml:space="preserve">            16.Smluvní pokuty, úroky z prodlení, ostatní pokuty a penále</t>
  </si>
  <si>
    <t xml:space="preserve">            17.Odpis nedobytné pohledávky</t>
  </si>
  <si>
    <t xml:space="preserve">            18.Nákladové úroky</t>
  </si>
  <si>
    <t xml:space="preserve">            19.Kurzové ztráty</t>
  </si>
  <si>
    <t xml:space="preserve">            20.Dary</t>
  </si>
  <si>
    <t xml:space="preserve">            21.Manka a škody</t>
  </si>
  <si>
    <t xml:space="preserve">            22.Jiné ostatní náklady</t>
  </si>
  <si>
    <t xml:space="preserve">     VI.Odpisy, prodaný majetek, tvorba a použití rezerv a opravných položek</t>
  </si>
  <si>
    <t>ř.29 až 33</t>
  </si>
  <si>
    <t xml:space="preserve">            23.Odpisy dlouhodobého majetku</t>
  </si>
  <si>
    <t xml:space="preserve">            24.Prodaný dlouhodobý majetek</t>
  </si>
  <si>
    <t xml:space="preserve">            25.Prodané cenné papíry a podíly</t>
  </si>
  <si>
    <t xml:space="preserve">            26.Prodaný materiál</t>
  </si>
  <si>
    <t xml:space="preserve">     VII.Poskytnuté příspěvky</t>
  </si>
  <si>
    <t>ř.35</t>
  </si>
  <si>
    <t xml:space="preserve">            27.Tvorba a použití rezerv a opravných položek</t>
  </si>
  <si>
    <t xml:space="preserve">            28.Poskytnuté čl.příspěvky a příspěvky zúčtované mezi org.složkami</t>
  </si>
  <si>
    <t xml:space="preserve">            29.Daň z příjmů</t>
  </si>
  <si>
    <t>ř.37</t>
  </si>
  <si>
    <t>ř.1+8+12+18+20+28+34+36</t>
  </si>
  <si>
    <t>140</t>
  </si>
  <si>
    <t xml:space="preserve">           Vnitroorganizační náklady</t>
  </si>
  <si>
    <t>ř.140</t>
  </si>
  <si>
    <t xml:space="preserve">      IX.Vnitroorganizační náklady celkem</t>
  </si>
  <si>
    <t>ř. 38+139</t>
  </si>
  <si>
    <t>141</t>
  </si>
  <si>
    <t>ř.21 až 27</t>
  </si>
  <si>
    <t xml:space="preserve">        I.Provozní dotace</t>
  </si>
  <si>
    <t xml:space="preserve">             1.Provozní dotace</t>
  </si>
  <si>
    <t>ř.42 až 44</t>
  </si>
  <si>
    <t>ř.40</t>
  </si>
  <si>
    <t xml:space="preserve">             2.Přijaté příspěvky zúčtované mezi organizačními složkami</t>
  </si>
  <si>
    <t xml:space="preserve">             3.Přijaté příspěvky (dary)</t>
  </si>
  <si>
    <t xml:space="preserve">             4.Přijaté členské příspěvky</t>
  </si>
  <si>
    <t xml:space="preserve">        II.Přijaté příspěvky</t>
  </si>
  <si>
    <t xml:space="preserve">        III.Tržby za vlastní výkony a za zboží</t>
  </si>
  <si>
    <t>601,602,604</t>
  </si>
  <si>
    <t xml:space="preserve">        IV.Ostatní výnosy</t>
  </si>
  <si>
    <t>ř.47 až 52</t>
  </si>
  <si>
    <t xml:space="preserve">             5.Smluvní pokuty, úroky z prodlení, ostatní pokuty a penále</t>
  </si>
  <si>
    <t xml:space="preserve">             6.Platby za odepsané pohledávky</t>
  </si>
  <si>
    <t xml:space="preserve">             7.Výnosové úroky</t>
  </si>
  <si>
    <t xml:space="preserve">             8.Kurzové zisky</t>
  </si>
  <si>
    <t xml:space="preserve">             9.Zúčtování fondů</t>
  </si>
  <si>
    <t xml:space="preserve">             10.Jiné ostatní výnosy</t>
  </si>
  <si>
    <t>ř.54 až 58</t>
  </si>
  <si>
    <t xml:space="preserve">             11.Tržby z prodeje dlouh. nehmotného a hmotného majetku</t>
  </si>
  <si>
    <t xml:space="preserve">             12.Tržby z prodeje cenných papírů a podílů</t>
  </si>
  <si>
    <t xml:space="preserve">             13.Tržby z prodeje materiálu</t>
  </si>
  <si>
    <t xml:space="preserve">             14.Výnosy z krátkodobého finančního majetku</t>
  </si>
  <si>
    <t xml:space="preserve">             15.Výnosy z dlouhodobého finančního majetku</t>
  </si>
  <si>
    <t>ř.39+41+45+46+53</t>
  </si>
  <si>
    <t>161</t>
  </si>
  <si>
    <t xml:space="preserve">         VI.Vnitroorganizační výnosy celkem</t>
  </si>
  <si>
    <t>162</t>
  </si>
  <si>
    <t>163</t>
  </si>
  <si>
    <t>ř.59+161</t>
  </si>
  <si>
    <t>164</t>
  </si>
  <si>
    <t>ř.162+163</t>
  </si>
  <si>
    <t>E. Výsledek hospodaření vnitro</t>
  </si>
  <si>
    <t>ř.161-139</t>
  </si>
  <si>
    <t>165</t>
  </si>
  <si>
    <t>ř.59-38+36</t>
  </si>
  <si>
    <t>ř.59-38</t>
  </si>
  <si>
    <t>ř.60/1+60/2</t>
  </si>
  <si>
    <t>ř.61/1+61/2</t>
  </si>
  <si>
    <t xml:space="preserve">         V.Tržby z prodeje majetku</t>
  </si>
  <si>
    <t>561 až 564</t>
  </si>
  <si>
    <t xml:space="preserve">                    4.Hmotné movité věci a jejich soubory</t>
  </si>
  <si>
    <t xml:space="preserve">                    6.Dospělá zvířata a jejich skupiny</t>
  </si>
  <si>
    <t xml:space="preserve">                    1.Podíly - ovládaná nebo ovládající osoba</t>
  </si>
  <si>
    <t xml:space="preserve">                    2.Podíly - podstatný vliv</t>
  </si>
  <si>
    <t>ř.22 až 27</t>
  </si>
  <si>
    <t xml:space="preserve">                    6.Mladá a ostatní zvířata a jejich skupiny</t>
  </si>
  <si>
    <t xml:space="preserve">                     1.Peněžní prostředky v pokladně</t>
  </si>
  <si>
    <t xml:space="preserve">                     3.Peněžní prostředky na účtech</t>
  </si>
  <si>
    <t xml:space="preserve">                     7.Peníze na cestě</t>
  </si>
  <si>
    <t xml:space="preserve">                     1.Dlouhodobé úvěry</t>
  </si>
  <si>
    <t xml:space="preserve">                    18.Krátkodobé úvěry</t>
  </si>
  <si>
    <r>
      <t xml:space="preserve">Rozvaha (bilance) </t>
    </r>
    <r>
      <rPr>
        <sz val="8"/>
        <rFont val="Calibri"/>
        <family val="2"/>
      </rPr>
      <t>(1)</t>
    </r>
  </si>
  <si>
    <t>ř.2+10+21+28</t>
  </si>
  <si>
    <t>ř.29 až 39</t>
  </si>
  <si>
    <t>ř.41+51+71+79</t>
  </si>
  <si>
    <t>ř.42 až 50</t>
  </si>
  <si>
    <t>ř.52 až70</t>
  </si>
  <si>
    <t>ř.72 až 78</t>
  </si>
  <si>
    <t>22x</t>
  </si>
  <si>
    <t>261</t>
  </si>
  <si>
    <t>ř.80 až 81</t>
  </si>
  <si>
    <t>0080</t>
  </si>
  <si>
    <t>ř. 1+40</t>
  </si>
  <si>
    <t>ř.84+88</t>
  </si>
  <si>
    <t>ř.85 až 87</t>
  </si>
  <si>
    <t>91x</t>
  </si>
  <si>
    <t>ř.93+95+103+127</t>
  </si>
  <si>
    <t>ř.94</t>
  </si>
  <si>
    <t>ř.96 až 102</t>
  </si>
  <si>
    <t>ř.104 až 126</t>
  </si>
  <si>
    <t>ř.128 až 129</t>
  </si>
  <si>
    <t>ř.83+92</t>
  </si>
  <si>
    <r>
      <rPr>
        <sz val="8"/>
        <rFont val="Calibri"/>
        <family val="2"/>
      </rPr>
      <t>(1)</t>
    </r>
    <r>
      <rPr>
        <i/>
        <sz val="10"/>
        <rFont val="Calibri"/>
        <family val="2"/>
      </rPr>
      <t xml:space="preserve"> </t>
    </r>
    <r>
      <rPr>
        <sz val="10"/>
        <rFont val="Calibri"/>
        <family val="2"/>
      </rPr>
      <t>Zpracování "Rozvahy" se řídí § 5 a §§ 7 až 25  Vyhlášky 504/2002 Sb.</t>
    </r>
  </si>
  <si>
    <r>
      <rPr>
        <sz val="8"/>
        <rFont val="Calibri"/>
        <family val="2"/>
      </rPr>
      <t>(2)</t>
    </r>
    <r>
      <rPr>
        <sz val="10"/>
        <rFont val="Calibri"/>
        <family val="2"/>
      </rPr>
      <t xml:space="preserve"> Vyhláškou je dáno pouze označení a členění textů; čísla příslušných účtů jsou doplněna pro lepší orientaci ve výkazu.</t>
    </r>
  </si>
  <si>
    <r>
      <rPr>
        <b/>
        <sz val="16"/>
        <rFont val="Calibri"/>
        <family val="2"/>
      </rPr>
      <t>Tabulka 2.a  Výkaz zisku a ztráty - vysoká škola</t>
    </r>
    <r>
      <rPr>
        <b/>
        <sz val="14"/>
        <rFont val="Calibri"/>
        <family val="2"/>
      </rPr>
      <t xml:space="preserve"> </t>
    </r>
    <r>
      <rPr>
        <sz val="12"/>
        <rFont val="Calibri"/>
        <family val="2"/>
      </rPr>
      <t>(bez stravovací a ubytovací činnosti)</t>
    </r>
  </si>
  <si>
    <t>Tabulka 2.b   Výkaz zisku a ztráty - stravovací a ubytovací činnost</t>
  </si>
  <si>
    <t xml:space="preserve">                   14.Pohledávky za společníky sdruženými ve společnosti</t>
  </si>
  <si>
    <t xml:space="preserve">                    15..Závazky ke společníkům sdruženým ve společnosti</t>
  </si>
  <si>
    <t>check</t>
  </si>
  <si>
    <t>Celkem tab.2
= HČ + DČ</t>
  </si>
  <si>
    <t>Celkem tab.2a
= HČ + DČ</t>
  </si>
  <si>
    <t>Celkem tab.2b
= HČ + DČ</t>
  </si>
  <si>
    <t>PO 1 - Posilování kapacit pro kvalitní výzkum</t>
  </si>
  <si>
    <t>PO 2 - Rozvoj VŠ a lidských zdrojů pro VaV</t>
  </si>
  <si>
    <t xml:space="preserve">                     Česko-Izrael 2016-18</t>
  </si>
  <si>
    <t>Institucinální  plány</t>
  </si>
  <si>
    <t>Rozvojové programy - centralizované rozvojové projekty</t>
  </si>
  <si>
    <t>HV po zdanění vč. vnitro</t>
  </si>
  <si>
    <t>HČ</t>
  </si>
  <si>
    <t>DČ</t>
  </si>
  <si>
    <t>Kontrola na tab. 10</t>
  </si>
  <si>
    <t>Kontrola na tab. 2</t>
  </si>
  <si>
    <r>
      <t xml:space="preserve">     Výsledek hospodaření po zdanění</t>
    </r>
    <r>
      <rPr>
        <sz val="10"/>
        <rFont val="Calibri"/>
        <family val="2"/>
      </rPr>
      <t xml:space="preserve"> s vnitropodnikem</t>
    </r>
  </si>
  <si>
    <r>
      <t xml:space="preserve">     Výsledek hospodaření po zdanění</t>
    </r>
    <r>
      <rPr>
        <sz val="10"/>
        <rFont val="Calibri"/>
        <family val="2"/>
      </rPr>
      <t xml:space="preserve"> bez vnitropodniku</t>
    </r>
  </si>
  <si>
    <r>
      <t xml:space="preserve">     Výsledek hospodaření před zdaněním</t>
    </r>
    <r>
      <rPr>
        <b/>
        <sz val="10"/>
        <rFont val="Calibri"/>
        <family val="2"/>
      </rPr>
      <t xml:space="preserve"> </t>
    </r>
    <r>
      <rPr>
        <sz val="10"/>
        <rFont val="Calibri"/>
        <family val="2"/>
      </rPr>
      <t>bez vnitropodniku</t>
    </r>
  </si>
  <si>
    <r>
      <t xml:space="preserve">     Výsledek hospodaření před zdaněním </t>
    </r>
    <r>
      <rPr>
        <sz val="10"/>
        <rFont val="Calibri"/>
        <family val="2"/>
      </rPr>
      <t>bez vnitropodniku</t>
    </r>
  </si>
  <si>
    <t>166</t>
  </si>
  <si>
    <t>167</t>
  </si>
  <si>
    <t xml:space="preserve">     Výsledek hospodaření vnitro</t>
  </si>
  <si>
    <t>ř.165/1+2</t>
  </si>
  <si>
    <t>0063+166</t>
  </si>
  <si>
    <t>395</t>
  </si>
  <si>
    <r>
      <t xml:space="preserve">Tabulka 3   Hospodářský výsledek </t>
    </r>
    <r>
      <rPr>
        <sz val="12"/>
        <rFont val="Calibri"/>
        <family val="2"/>
      </rPr>
      <t>(po zdanění a vč. vnitropodniku)</t>
    </r>
  </si>
  <si>
    <t>Účelová stipendia jinde neuvedená</t>
  </si>
  <si>
    <r>
      <rPr>
        <b/>
        <sz val="12"/>
        <rFont val="Calibri"/>
        <family val="2"/>
      </rPr>
      <t>Náklady</t>
    </r>
    <r>
      <rPr>
        <sz val="10"/>
        <rFont val="Calibri"/>
        <family val="2"/>
      </rPr>
      <t xml:space="preserve"> celkem</t>
    </r>
  </si>
  <si>
    <r>
      <rPr>
        <b/>
        <sz val="12"/>
        <rFont val="Calibri"/>
        <family val="2"/>
      </rPr>
      <t>Výnosy</t>
    </r>
    <r>
      <rPr>
        <sz val="10"/>
        <rFont val="Calibri"/>
        <family val="2"/>
      </rPr>
      <t xml:space="preserve"> celkem</t>
    </r>
  </si>
  <si>
    <r>
      <t>v</t>
    </r>
    <r>
      <rPr>
        <b/>
        <sz val="12"/>
        <rFont val="Calibri"/>
        <family val="2"/>
      </rPr>
      <t xml:space="preserve"> hlavní </t>
    </r>
    <r>
      <rPr>
        <sz val="10"/>
        <rFont val="Calibri"/>
        <family val="2"/>
      </rPr>
      <t>činnosti</t>
    </r>
  </si>
  <si>
    <r>
      <t xml:space="preserve">v </t>
    </r>
    <r>
      <rPr>
        <b/>
        <sz val="12"/>
        <rFont val="Calibri"/>
        <family val="2"/>
      </rPr>
      <t>doplňkové</t>
    </r>
    <r>
      <rPr>
        <sz val="10"/>
        <rFont val="Calibri"/>
        <family val="2"/>
      </rPr>
      <t xml:space="preserve"> činnosti</t>
    </r>
  </si>
  <si>
    <r>
      <rPr>
        <b/>
        <sz val="16"/>
        <rFont val="Calibri"/>
        <family val="2"/>
      </rPr>
      <t>Tab. 8.a:    Pracovníci a mzdové prostředky</t>
    </r>
    <r>
      <rPr>
        <b/>
        <sz val="12"/>
        <rFont val="Calibri"/>
        <family val="2"/>
      </rPr>
      <t xml:space="preserve"> </t>
    </r>
    <r>
      <rPr>
        <sz val="12"/>
        <rFont val="Calibri"/>
        <family val="2"/>
      </rPr>
      <t>(dle zdroje financování mzdy a OON) (1)</t>
    </r>
  </si>
  <si>
    <r>
      <rPr>
        <b/>
        <sz val="16"/>
        <rFont val="Calibri"/>
        <family val="2"/>
      </rPr>
      <t xml:space="preserve">Tab. 8.b:    Pracovníci a mzdové prostředky </t>
    </r>
    <r>
      <rPr>
        <sz val="12"/>
        <rFont val="Calibri"/>
        <family val="2"/>
      </rPr>
      <t>(bez OON)</t>
    </r>
  </si>
  <si>
    <t>Použité
zdroje
celkem</t>
  </si>
  <si>
    <t>Výsledek hospodaření (po zdanění a vč. vnitropodniku)</t>
  </si>
  <si>
    <r>
      <t>Jednotlivé položky se vykazují v tis. Kč (</t>
    </r>
    <r>
      <rPr>
        <sz val="10"/>
        <rFont val="Calibri"/>
        <family val="2"/>
      </rPr>
      <t>§ 4, odst. 3</t>
    </r>
    <r>
      <rPr>
        <b/>
        <sz val="10"/>
        <rFont val="Calibri"/>
        <family val="2"/>
      </rPr>
      <t>)</t>
    </r>
  </si>
  <si>
    <t>v gesci MŠMT</t>
  </si>
  <si>
    <t>0231</t>
  </si>
  <si>
    <t>W. Vnitřní zúčtování celkem</t>
  </si>
  <si>
    <t>W.I. Vnitřní zúčtování - zůstatek syntetického účtu</t>
  </si>
  <si>
    <t>Celková aktiva</t>
  </si>
  <si>
    <t>183</t>
  </si>
  <si>
    <t>184</t>
  </si>
  <si>
    <t>199</t>
  </si>
  <si>
    <t>Z. Vnitřní zúčtování celkem</t>
  </si>
  <si>
    <t>Z.I. Vnitřní zúčtování - zůstatek syntetického účtu</t>
  </si>
  <si>
    <t>Celková pasiva</t>
  </si>
  <si>
    <t>0299</t>
  </si>
  <si>
    <t>0232</t>
  </si>
  <si>
    <t>0233</t>
  </si>
  <si>
    <t>ř. 0233</t>
  </si>
  <si>
    <t>ř. 130+0232</t>
  </si>
  <si>
    <t>ř. 184</t>
  </si>
  <si>
    <t>ř. 0082+183</t>
  </si>
  <si>
    <t>93</t>
  </si>
  <si>
    <t xml:space="preserve">                     4.Snížení ztráty minulých let (vnitřní předpis)</t>
  </si>
  <si>
    <t>check HV ve VZZ na rozvahu</t>
  </si>
  <si>
    <t>check HV ve VZZ</t>
  </si>
  <si>
    <t>check 1, shoda celkových aktiv a celkových pasiv:</t>
  </si>
  <si>
    <t>check 2, HV po zdanění vč. vnitro v rozvaze na VZZ</t>
  </si>
  <si>
    <t xml:space="preserve">             Vnitroorganizační výnosy - fakturace</t>
  </si>
  <si>
    <t xml:space="preserve">             Vnitroorganizační výnosy - spoluřešitelé</t>
  </si>
  <si>
    <r>
      <rPr>
        <sz val="8"/>
        <rFont val="Calibri"/>
        <family val="2"/>
      </rPr>
      <t>(3)</t>
    </r>
    <r>
      <rPr>
        <sz val="10"/>
        <rFont val="Calibri"/>
        <family val="2"/>
      </rPr>
      <t xml:space="preserve"> Číslování řádků a sloupců je závazné.</t>
    </r>
  </si>
  <si>
    <t>Výnosy (1)</t>
  </si>
  <si>
    <t>z toho stipendijní fond - tvorba (1)</t>
  </si>
  <si>
    <r>
      <t xml:space="preserve">Úhrada za další činnosti poskytované vysokou školou </t>
    </r>
    <r>
      <rPr>
        <sz val="8"/>
        <rFont val="Calibri"/>
        <family val="2"/>
      </rPr>
      <t>(4) (5)</t>
    </r>
  </si>
  <si>
    <t>poskytování nadstandardních služeb v souvislosti s využíváním počítačové sítě UK</t>
  </si>
  <si>
    <t>vystavení duplikátu pro přístup do počítačových sítí (např. vstupní počítačové heslo) a duplikátu prostředku pro vstup do objektu (např. čipová karta) tam, kde nelze využívat průkazu studenta</t>
  </si>
  <si>
    <t>vazba dokumentů</t>
  </si>
  <si>
    <t>úkony spojené s meziknihovní výpůjční službou (MVS) a mezinárodní meziknihovní výpůjční službou (MMVS)</t>
  </si>
  <si>
    <t>úkony za odeslání SMS zprávy z knihovního systému</t>
  </si>
  <si>
    <t>prodej informačních brožur (povinnost jejich nákupu nelze od studentů vyžadovat)</t>
  </si>
  <si>
    <t>vybrané poradenské služby (např. diagnostika apod.) v poradnách a poradenských centrech</t>
  </si>
  <si>
    <r>
      <rPr>
        <sz val="8"/>
        <rFont val="Calibri"/>
        <family val="2"/>
      </rPr>
      <t>(3)</t>
    </r>
    <r>
      <rPr>
        <sz val="10"/>
        <rFont val="Calibri"/>
        <family val="2"/>
      </rPr>
      <t xml:space="preserve"> Položku v každém řádku sloupce "a" vydělí VŠ počtem studentů /účastníků vzdělávání ve sloupci "c". Pokud existuje jednotková sazba, stačí zde uvést tuto. </t>
    </r>
  </si>
  <si>
    <t xml:space="preserve">    Celkem (5)</t>
  </si>
  <si>
    <r>
      <rPr>
        <sz val="8"/>
        <color indexed="8"/>
        <rFont val="Calibri"/>
        <family val="2"/>
      </rPr>
      <t>(4)</t>
    </r>
    <r>
      <rPr>
        <sz val="10"/>
        <color indexed="8"/>
        <rFont val="Calibri"/>
        <family val="2"/>
      </rPr>
      <t xml:space="preserve"> Jedná se o pracovníky VŠ, kteří jsou vnitřním předpisem VŠ zařazeni mezi akademické pracovníky. Zároveň platí, že se v rámci svého úvazku věnují pedagogické nebo vědecké činnosti; není možné mezi akademické pracovníky zařadit vědecké pracovníky, kteří na VŠ pouze vědecky pracují a nevyučují. 
Pokud VŠ v rámci svých vnitřních předpisů eviduje i jiné kategorie akademických pracovníků, doplní řádek "ostatní" a v komentáři blíže vysvětlí, o jaké pracovníky se jedná. Výčet v jednotlivých kategoriách (řádcích) akademických pracovníků se nesmí překrývat, celkový součet musí odpovídat skutečným přepočteným "full-time" akademickým pracovníkům. Celkový součet za kategorii akademických pracovníků a vědeckých pracovníků musí souhlasit s údajem vykázaným ve výroční zprávě o činnosti v tabulce 7.1.</t>
    </r>
  </si>
  <si>
    <r>
      <rPr>
        <sz val="8"/>
        <color indexed="8"/>
        <rFont val="Calibri"/>
        <family val="2"/>
      </rPr>
      <t>(7)</t>
    </r>
    <r>
      <rPr>
        <sz val="10"/>
        <color indexed="8"/>
        <rFont val="Calibri"/>
        <family val="2"/>
      </rPr>
      <t xml:space="preserve"> Hodnota mezd CELKEM v řádku 6 (CELKEM) tab. 8.a se rovná hodnotě mezd CELKEM ve sl. 8, ř. 11 tabulky 8.b.</t>
    </r>
  </si>
  <si>
    <r>
      <rPr>
        <sz val="8"/>
        <color indexed="8"/>
        <rFont val="Calibri"/>
        <family val="2"/>
      </rPr>
      <t>(8)</t>
    </r>
    <r>
      <rPr>
        <sz val="10"/>
        <color indexed="8"/>
        <rFont val="Calibri"/>
        <family val="2"/>
      </rPr>
      <t xml:space="preserve"> Hodnota mezd CELKEM ve sl. 2, ř. 12 tabulky 8.b. se rovná součtu hodnot mezd CELKEM ve sloupcích 1 a 3  řádku 6 tabulky 8.a.
Hodnota mezd CELKEM ve sl. 5, ř. 12 tabulky 8.b. se rovná součtu hodnot mezd CELKEM ve sloupcích 5, 7, 9, 11, 13, 15 a 17  řádku 6 tabulky 8.a.</t>
    </r>
  </si>
  <si>
    <t>Příspěvek / dotace MŠMT
(včetně GAUK, SVV, PRVOUK, UNCE)</t>
  </si>
  <si>
    <t>Celkem vyplaceno</t>
  </si>
  <si>
    <r>
      <t xml:space="preserve">Menzy a ostatní stravovací zařízení na zákl. smluvního vztahu </t>
    </r>
    <r>
      <rPr>
        <sz val="8"/>
        <rFont val="Calibri"/>
        <family val="2"/>
      </rPr>
      <t>(1)</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</si>
  <si>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</si>
  <si>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t>z toho zdroje zahr. v</t>
    </r>
    <r>
      <rPr>
        <sz val="10"/>
        <color indexed="8"/>
        <rFont val="Calibri"/>
        <family val="2"/>
      </rPr>
      <t xml:space="preserve"> %</t>
    </r>
    <r>
      <rPr>
        <sz val="8"/>
        <color indexed="8"/>
        <rFont val="Calibri"/>
        <family val="2"/>
      </rPr>
      <t xml:space="preserve"> (4)</t>
    </r>
  </si>
  <si>
    <r>
      <t>z toho převody do FÚUP</t>
    </r>
    <r>
      <rPr>
        <sz val="8"/>
        <color indexed="8"/>
        <rFont val="Calibri"/>
        <family val="2"/>
      </rPr>
      <t xml:space="preserve"> (6)</t>
    </r>
  </si>
  <si>
    <r>
      <rPr>
        <sz val="8"/>
        <color indexed="8"/>
        <rFont val="Calibri"/>
        <family val="2"/>
      </rPr>
      <t>(6)</t>
    </r>
    <r>
      <rPr>
        <sz val="10"/>
        <color indexed="8"/>
        <rFont val="Calibri"/>
        <family val="2"/>
      </rPr>
      <t xml:space="preserve"> Fond účelově určených prostředků (§ 18, odst. 6 zákona o VŠ). Jedná se o finanční prostředky, které nebyly v daném kalendářním roce použity, ale byly převedeny do FÚUP. Jsou součástí "použitých" prostředků uvedených v této tabulce.</t>
    </r>
  </si>
  <si>
    <r>
      <t xml:space="preserve">  C  e  l  k  e  m</t>
    </r>
    <r>
      <rPr>
        <sz val="11"/>
        <rFont val="Calibri"/>
        <family val="2"/>
      </rPr>
      <t xml:space="preserve"> </t>
    </r>
    <r>
      <rPr>
        <sz val="8"/>
        <rFont val="Calibri"/>
        <family val="2"/>
      </rPr>
      <t xml:space="preserve"> (5)</t>
    </r>
  </si>
  <si>
    <r>
      <rPr>
        <sz val="8"/>
        <rFont val="Calibri"/>
        <family val="2"/>
      </rPr>
      <t>(4)</t>
    </r>
    <r>
      <rPr>
        <sz val="9"/>
        <rFont val="Calibri"/>
        <family val="2"/>
      </rPr>
      <t xml:space="preserve"> Uvedou se </t>
    </r>
    <r>
      <rPr>
        <sz val="10"/>
        <rFont val="Calibri"/>
        <family val="2"/>
      </rPr>
      <t>prostředky nezařazené v předchozích sloupcích.</t>
    </r>
  </si>
  <si>
    <r>
      <t xml:space="preserve">z toho zdroje EU </t>
    </r>
    <r>
      <rPr>
        <b/>
        <sz val="10"/>
        <color indexed="8"/>
        <rFont val="Calibri"/>
        <family val="2"/>
      </rPr>
      <t>v %</t>
    </r>
    <r>
      <rPr>
        <sz val="8"/>
        <color indexed="8"/>
        <rFont val="Calibri"/>
        <family val="2"/>
      </rPr>
      <t xml:space="preserve"> </t>
    </r>
    <r>
      <rPr>
        <sz val="10"/>
        <color indexed="8"/>
        <rFont val="Calibri"/>
        <family val="2"/>
      </rPr>
      <t>(5)</t>
    </r>
  </si>
  <si>
    <t>PO 3 - Rovný přístup ke kvalitnímu(…) vzdělávání</t>
  </si>
  <si>
    <t>PO 1 - Posílení výzkumu,technologického rozvoje a inovací</t>
  </si>
  <si>
    <t>PO 2 - Udržitelná mobilita a energetické úspory</t>
  </si>
  <si>
    <t>PO 3 - Podpora sociálního začleňování a boj proti chudobě</t>
  </si>
  <si>
    <t>PO 4 - Vzdělávání a vzdělanost a podpora zaměstnanosti</t>
  </si>
  <si>
    <t>PO 5 - Technická pomoc</t>
  </si>
  <si>
    <t>PO 1 - Podpora zaměstnanosti a adaptability pracovní síly</t>
  </si>
  <si>
    <t>PO 2 - Sociální začleňování a boj s chudobou</t>
  </si>
  <si>
    <t>PO 3 - Sociální inovace a mezinárodní spolupráce</t>
  </si>
  <si>
    <t>Vládní stipendia DZS</t>
  </si>
  <si>
    <t>h*</t>
  </si>
  <si>
    <r>
      <t xml:space="preserve">z toho na základě fin. vypořádání </t>
    </r>
    <r>
      <rPr>
        <sz val="8"/>
        <color indexed="8"/>
        <rFont val="Calibri"/>
        <family val="2"/>
      </rPr>
      <t>(8)</t>
    </r>
  </si>
  <si>
    <t>ostatní užití:</t>
  </si>
  <si>
    <t>ostatní příjmy:</t>
  </si>
  <si>
    <t>Ostatní příjmy:</t>
  </si>
  <si>
    <t>Čerpání:</t>
  </si>
  <si>
    <t>069</t>
  </si>
  <si>
    <t>119</t>
  </si>
  <si>
    <t>311</t>
  </si>
  <si>
    <t>256</t>
  </si>
  <si>
    <t>ř.89 až 91</t>
  </si>
  <si>
    <t>321</t>
  </si>
  <si>
    <t>556,558,559</t>
  </si>
  <si>
    <t>Evropská komise</t>
  </si>
  <si>
    <t>Ostatní prostředky</t>
  </si>
  <si>
    <t>Zahraniční VŠ, nadace a jiná spolupráce mimo EU</t>
  </si>
  <si>
    <t xml:space="preserve">                     Mobilita výzkumných pracovníků  </t>
  </si>
  <si>
    <t xml:space="preserve">          v tom: Programové projekty národní</t>
  </si>
  <si>
    <t xml:space="preserve">                      Projekty mezinárodní spolupráce</t>
  </si>
  <si>
    <t xml:space="preserve">                      Specifický vysokoškolský výzkum</t>
  </si>
  <si>
    <t xml:space="preserve">                      Velké infrastruktury</t>
  </si>
  <si>
    <t xml:space="preserve">          Rámcové programy</t>
  </si>
  <si>
    <t xml:space="preserve">          Horizont 2020</t>
  </si>
  <si>
    <t xml:space="preserve">          Ostatní projekty EU mimo Evropské fondy</t>
  </si>
  <si>
    <t xml:space="preserve">          Zahraniční VŠ, nadace a jiná spolupráce mimo EU</t>
  </si>
  <si>
    <t>Operační program/prioritní osa/oblast podpory
 (1)</t>
  </si>
  <si>
    <t>Nevyčerp. z poskyt.veř. pr. v roce
(7)</t>
  </si>
  <si>
    <t>Vratka nevyčerp. prostř.
(8)</t>
  </si>
  <si>
    <t>Ost.použ. zdroje celk.
(9)</t>
  </si>
  <si>
    <t>MPSV-OPZ</t>
  </si>
  <si>
    <t>MF-EHP+NF</t>
  </si>
  <si>
    <t>CZ06  PO 16 Zachování a revitalizace kulturního dědictví</t>
  </si>
  <si>
    <t>PO 2 - Kvalita ovzduší</t>
  </si>
  <si>
    <t>v tab.</t>
  </si>
  <si>
    <t>č.5</t>
  </si>
  <si>
    <t>MŠMT bez VaV</t>
  </si>
  <si>
    <t>MŠMT VaV</t>
  </si>
  <si>
    <t>Územní rozpočty bez VaV</t>
  </si>
  <si>
    <t>Územní rozpočty VaV</t>
  </si>
  <si>
    <t>C  e  l  k  e  m   bez VaV</t>
  </si>
  <si>
    <t>C  e  l  k  e  m   VaV</t>
  </si>
  <si>
    <r>
      <rPr>
        <sz val="8"/>
        <color indexed="8"/>
        <rFont val="Calibri"/>
        <family val="2"/>
      </rPr>
      <t xml:space="preserve">(2) </t>
    </r>
    <r>
      <rPr>
        <sz val="10"/>
        <color indexed="8"/>
        <rFont val="Calibri"/>
        <family val="2"/>
      </rPr>
      <t xml:space="preserve">VVŠ uvede pro oblast podpory financovanou z prostředků VaV dle zákona č. 130/2002 Sb. o podpoře výzkumu a vývoje zkratku: VaV. </t>
    </r>
  </si>
  <si>
    <r>
      <rPr>
        <sz val="8"/>
        <color indexed="8"/>
        <rFont val="Calibri"/>
        <family val="2"/>
      </rPr>
      <t>(4)</t>
    </r>
    <r>
      <rPr>
        <sz val="10"/>
        <color indexed="8"/>
        <rFont val="Calibri"/>
        <family val="2"/>
      </rPr>
      <t xml:space="preserve"> Uvedou se prostředky použité daném roce na přípravu a realizaci projektů v souladu s Rozhodnutím.</t>
    </r>
  </si>
  <si>
    <r>
      <rPr>
        <sz val="8"/>
        <color indexed="8"/>
        <rFont val="Calibri"/>
        <family val="2"/>
      </rPr>
      <t>(5)</t>
    </r>
    <r>
      <rPr>
        <sz val="10"/>
        <color indexed="8"/>
        <rFont val="Calibri"/>
        <family val="2"/>
      </rPr>
      <t xml:space="preserve"> Z celkových prostředků poskytnutých i použitých k financování projektů v dané kategorii se uvede procentuální podíl zdrojů pocházejících mimo veřejné rozpočty ČR - z EU; např. v případě OP VK zde bude uvedeno 85%.</t>
    </r>
  </si>
  <si>
    <r>
      <rPr>
        <sz val="8"/>
        <color indexed="8"/>
        <rFont val="Calibri"/>
        <family val="2"/>
      </rPr>
      <t>(1)</t>
    </r>
    <r>
      <rPr>
        <sz val="10"/>
        <color indexed="8"/>
        <rFont val="Calibri"/>
        <family val="2"/>
      </rPr>
      <t xml:space="preserve"> Součtové údaje ve sloupcích a-f se automaticky přenáší do souhrnné tabulky č. 5. Součtový údaj za MŠMT bez VaV  do ř.5 a za MŠMT VaV do ř.6; za dotace ostatních kapitol SR bez VaV do ř.15 a ost. kap. SR VaV do ř.16 ; za úz. rozpočty bez VaV do ř.22 a za úz. rozp. VaV do ř.23. Tabulka je tříděna podle poskytovatele, dále podle operačního programu, prioritní osy, oblasti podpory (nejpodrobnější údaj bude na úrovni oblasti podpory, není třeba vyplňovat tabulku na úroveň projektů). VVŠ uvede ty programy, ve kterých získává finanční prostředky (tzn. včetně IPN). Za každého poskytovatele VŠ vždy uvede součtový údaj. </t>
    </r>
  </si>
  <si>
    <r>
      <rPr>
        <sz val="8"/>
        <color indexed="8"/>
        <rFont val="Calibri"/>
        <family val="2"/>
      </rPr>
      <t>(6)</t>
    </r>
    <r>
      <rPr>
        <sz val="10"/>
        <color indexed="8"/>
        <rFont val="Calibri"/>
        <family val="2"/>
      </rPr>
      <t xml:space="preserve"> Uvedou se prostředky, které byly převedeny k řešení projektů/aktivit ostatním </t>
    </r>
    <r>
      <rPr>
        <b/>
        <sz val="10"/>
        <color indexed="8"/>
        <rFont val="Calibri"/>
        <family val="2"/>
      </rPr>
      <t>externím</t>
    </r>
    <r>
      <rPr>
        <sz val="10"/>
        <color indexed="8"/>
        <rFont val="Calibri"/>
        <family val="2"/>
      </rPr>
      <t xml:space="preserve"> spoluřešitelům.</t>
    </r>
  </si>
  <si>
    <r>
      <rPr>
        <sz val="8"/>
        <color indexed="8"/>
        <rFont val="Calibri"/>
        <family val="2"/>
      </rPr>
      <t>(1)</t>
    </r>
    <r>
      <rPr>
        <sz val="10"/>
        <color indexed="8"/>
        <rFont val="Calibri"/>
        <family val="2"/>
      </rPr>
      <t xml:space="preserve"> Součtové údaje ve sloupcích a-f se automaticky přenášejí do souhrnné tabulky č. 5. Součtový údaj za příspěvek MŠMT = Tab. 5, ř.9; za dotace MŠMT = Tab. 5, ř. 11; za dotace ostatních kapitol státního rozpočtu = Tab. 5, ř.18; za územní rozpočty = Tab. 5, ř.25; za prostředky ze zahraničí = Tab. 5, ř.28. Tabulka je tříděna podle poskytovatele, za každého poskytovatele VŠ vždy uvede součtový údaj (předpokládá se, že příspěvek poskytuje vysoké škole pouze MŠMT, v ostatních případech se bude jednat o dotaci). U každého poskytovatele pak budou uvedeny v řádcích zdroje z jednotlivých programů, které VŠ získala (nejpodrobnější údaj bude na úrovni programu, není třeba vyplňovat tabulku na úroveň projektů). </t>
    </r>
    <r>
      <rPr>
        <sz val="10"/>
        <color indexed="8"/>
        <rFont val="Calibri"/>
        <family val="2"/>
      </rPr>
      <t>Pokud škola realizuje vzdělávací projekt/program financovaný pouze z neveřejných zdrojů, realizuje aktivity v rámci doplňkové činnosti za úplatu, apod., do této tabulky je uvádět v řádcích nebude.</t>
    </r>
  </si>
  <si>
    <r>
      <rPr>
        <sz val="8"/>
        <color indexed="8"/>
        <rFont val="Calibri"/>
        <family val="2"/>
      </rPr>
      <t>(3)</t>
    </r>
    <r>
      <rPr>
        <sz val="10"/>
        <color indexed="8"/>
        <rFont val="Calibri"/>
        <family val="2"/>
      </rPr>
      <t xml:space="preserve"> Použito: jedná se o finanční prostředky, které VVŠ v daném kalendářním roce použila na účel v souladu s rozhodnutím (sloupec b, d, f). Pokud by škola používala veřejné prostředky institucionálního charakteru (např. příspěvek) k dofinancování programů/aktivit uvedených v dalších řádcích této tabulky nebo projektů zde neuvedených, takové použití pro jiný účel financovaný z veřejných zdrojů je nutné specifikovat v komentáři.</t>
    </r>
  </si>
  <si>
    <r>
      <rPr>
        <sz val="8"/>
        <color indexed="8"/>
        <rFont val="Calibri"/>
        <family val="2"/>
      </rPr>
      <t>(1)</t>
    </r>
    <r>
      <rPr>
        <sz val="10"/>
        <color indexed="8"/>
        <rFont val="Calibri"/>
        <family val="2"/>
      </rPr>
      <t xml:space="preserve"> Součtové údaje ve sloupcích a-f se automaticky přenášejí do souhrnné tabulky č.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není třeba vyplňovat tabulku na úroveň projektů). VŠ uvede pouze ty programy, ve kterých získává finanční prostředky. Za každého poskytovatele VŠ vždy uvede součtový údaj. Pokud škola realizuje výzkumný projekt/program financovaný pouze z neveřejných zdrojů, realizuje aktivity v rámci doplňkové činnosti za úplatu, spoluřeší projekty, apod., do této tabulky je uvádět v řádcích nebude.</t>
    </r>
  </si>
  <si>
    <r>
      <rPr>
        <sz val="8"/>
        <color indexed="8"/>
        <rFont val="Calibri"/>
        <family val="2"/>
      </rPr>
      <t>(2)</t>
    </r>
    <r>
      <rPr>
        <sz val="10"/>
        <color indexed="8"/>
        <rFont val="Calibri"/>
        <family val="2"/>
      </rPr>
      <t xml:space="preserve"> Poskytnuto: jedná se o finanční prostředky, které byly vysoké škole poskytnuty v daném kalendářním roce jako podpora VaV podle zákona 130/2002 Sb. Uvádí se ve shodě s objemem finančních prostředků uvedených v rozhodnutí (sl. a, c, e).</t>
    </r>
  </si>
  <si>
    <r>
      <rPr>
        <sz val="8"/>
        <color indexed="8"/>
        <rFont val="Calibri"/>
        <family val="2"/>
      </rPr>
      <t>(4)</t>
    </r>
    <r>
      <rPr>
        <sz val="10"/>
        <color indexed="8"/>
        <rFont val="Calibri"/>
        <family val="2"/>
      </rPr>
      <t xml:space="preserve"> Z celkových veřejných prostředků poskytnutých i použitých k financování projektů v dané kategorii se uvede procentuální podíl zdrojů pocházejících mimo veřejné rozpočty ČR - z veřejných rozpočtu EU nebo jiných zahraničních veřejných zdrojů.</t>
    </r>
  </si>
  <si>
    <r>
      <rPr>
        <sz val="8"/>
        <color indexed="8"/>
        <rFont val="Calibri"/>
        <family val="2"/>
      </rPr>
      <t>(5)</t>
    </r>
    <r>
      <rPr>
        <sz val="10"/>
        <color indexed="8"/>
        <rFont val="Calibri"/>
        <family val="2"/>
      </rPr>
      <t xml:space="preserve"> Uvedou se prostředky, které byly převedeny k řešení projektů/aktivit ostatním spoluřešitelům.</t>
    </r>
  </si>
  <si>
    <r>
      <rPr>
        <sz val="8"/>
        <color indexed="8"/>
        <rFont val="Calibri"/>
        <family val="2"/>
      </rPr>
      <t>(7)</t>
    </r>
    <r>
      <rPr>
        <sz val="10"/>
        <color indexed="8"/>
        <rFont val="Calibri"/>
        <family val="2"/>
      </rPr>
      <t xml:space="preserve"> VVŠ uvede </t>
    </r>
    <r>
      <rPr>
        <b/>
        <sz val="10"/>
        <color indexed="8"/>
        <rFont val="Calibri"/>
        <family val="2"/>
      </rPr>
      <t>celkovou výši vratky nevyčerpaných prostředků odvedených na depozitní účet</t>
    </r>
  </si>
  <si>
    <r>
      <rPr>
        <sz val="8"/>
        <color indexed="8"/>
        <rFont val="Calibri"/>
        <family val="2"/>
      </rPr>
      <t>(8)</t>
    </r>
    <r>
      <rPr>
        <sz val="10"/>
        <color indexed="8"/>
        <rFont val="Calibri"/>
        <family val="2"/>
      </rPr>
      <t xml:space="preserve"> VVŠ uvede ty prostředky ze sloupce "h", které byly převedeny na depozitní účet při finančním vypořádání daného roku dle vyhlášky č. 367/2015 Sb., o zásadách a lhůtách finančního vypořádání vztahů se státním rozpočtem, státními finančními aktivy a Národním fondem (vyhláška o finančním vypořádání)</t>
    </r>
  </si>
  <si>
    <r>
      <rPr>
        <sz val="8"/>
        <color indexed="8"/>
        <rFont val="Calibri"/>
        <family val="2"/>
      </rPr>
      <t>(9)</t>
    </r>
    <r>
      <rPr>
        <sz val="10"/>
        <color indexed="8"/>
        <rFont val="Calibri"/>
        <family val="2"/>
      </rPr>
      <t xml:space="preserve"> Sloupec "i" uvádí "ostatní použité neveřejné zdroje celkem" a obsahuje prostředky na dofinancování programů/aktivit uvedených v jednotlivých řádcích (a to z neveřejných zdrojů). </t>
    </r>
  </si>
  <si>
    <r>
      <rPr>
        <sz val="8"/>
        <color indexed="8"/>
        <rFont val="Calibri"/>
        <family val="2"/>
      </rPr>
      <t>(10)</t>
    </r>
    <r>
      <rPr>
        <sz val="10"/>
        <color indexed="8"/>
        <rFont val="Calibri"/>
        <family val="2"/>
      </rPr>
      <t xml:space="preserve"> VVŠ uvede v členění dle povahy poskytovaných prostředků. Podle potřeby lze vložit další řádky</t>
    </r>
  </si>
  <si>
    <r>
      <t xml:space="preserve">z "i" veřejné zdroje </t>
    </r>
    <r>
      <rPr>
        <b/>
        <sz val="10"/>
        <color indexed="8"/>
        <rFont val="Calibri"/>
        <family val="2"/>
      </rPr>
      <t xml:space="preserve">poskyt.
ve sled. roce </t>
    </r>
    <r>
      <rPr>
        <sz val="10"/>
        <color indexed="8"/>
        <rFont val="Calibri"/>
        <family val="2"/>
      </rPr>
      <t>(9a)</t>
    </r>
  </si>
  <si>
    <r>
      <rPr>
        <sz val="8"/>
        <color indexed="8"/>
        <rFont val="Calibri"/>
        <family val="2"/>
      </rPr>
      <t>(9)</t>
    </r>
    <r>
      <rPr>
        <sz val="10"/>
        <color indexed="8"/>
        <rFont val="Calibri"/>
        <family val="2"/>
      </rPr>
      <t xml:space="preserve"> Uvedou se prostředky nezařazené  v předchozích sloupcích. Pokud jsou v uvedené hodnotě obsaženy i veřejné zdroje, poskytnuté škole ve sledovaném roce prostřednictvím jiného dotačního titulu,  je nutné tuto skutečnost specifikovat v komentáři (viz 9a).</t>
    </r>
  </si>
  <si>
    <r>
      <rPr>
        <sz val="8"/>
        <color indexed="8"/>
        <rFont val="Calibri"/>
        <family val="2"/>
      </rPr>
      <t>(9a)</t>
    </r>
    <r>
      <rPr>
        <sz val="10"/>
        <color indexed="8"/>
        <rFont val="Calibri"/>
        <family val="2"/>
      </rPr>
      <t xml:space="preserve"> Komentář k poznámce (9). Ostatní veřejné zdroje financování použité ve sledovaném roce.</t>
    </r>
  </si>
  <si>
    <r>
      <t xml:space="preserve">Tabulka 5   Veřejné zdroje financování VVŠ: prostředky poskytnuté a prostředky použité </t>
    </r>
    <r>
      <rPr>
        <sz val="20"/>
        <rFont val="Calibri"/>
        <family val="2"/>
      </rPr>
      <t>(1)</t>
    </r>
  </si>
  <si>
    <r>
      <rPr>
        <sz val="8"/>
        <rFont val="Calibri"/>
        <family val="2"/>
      </rPr>
      <t>(1)</t>
    </r>
    <r>
      <rPr>
        <sz val="10"/>
        <rFont val="Calibri"/>
        <family val="2"/>
      </rPr>
      <t xml:space="preserve"> Uvedou se prostředky, které VVŠ v roce přijala/použila v souladu s Rozhodnutím o poskytnutí dotace na přípravu a realizaci akcí programů reprodukce majetku. V případě, že uvedená hodnota zahrnuje i jiné veřejné prostředky než prostředky MŠMT, uvede se tato skutečnost spolu s výší této částky v připojeném komentáři.</t>
    </r>
  </si>
  <si>
    <r>
      <rPr>
        <sz val="8"/>
        <rFont val="Calibri"/>
        <family val="2"/>
      </rPr>
      <t xml:space="preserve">(5)  </t>
    </r>
    <r>
      <rPr>
        <sz val="10"/>
        <rFont val="Calibri"/>
        <family val="2"/>
      </rPr>
      <t>Součtová hodnota této tabulky se automaticky přenáší do souhrnné tabulky č. 5, ř.10.</t>
    </r>
  </si>
  <si>
    <t>Podle potřeby vložit další řádky.</t>
  </si>
  <si>
    <r>
      <rPr>
        <sz val="8"/>
        <rFont val="Calibri"/>
        <family val="2"/>
      </rPr>
      <t>(2)</t>
    </r>
    <r>
      <rPr>
        <sz val="10"/>
        <rFont val="Calibri"/>
        <family val="2"/>
      </rPr>
      <t xml:space="preserve"> Uvedou se finanční prostředky ve výši dle vystavených limitek k 31.12.2018</t>
    </r>
  </si>
  <si>
    <t xml:space="preserve">     OP VVV - Výzkum, vývoj a vzdělávání celkem</t>
  </si>
  <si>
    <t xml:space="preserve">     OP PRAHA - pól růstu ČR celkem</t>
  </si>
  <si>
    <t xml:space="preserve">     OP  Zaměstnanost celkem</t>
  </si>
  <si>
    <t xml:space="preserve">    OP   Životní prostředí celkem</t>
  </si>
  <si>
    <r>
      <t xml:space="preserve">Ostatní kapitoly státního rozpočtu </t>
    </r>
    <r>
      <rPr>
        <sz val="10"/>
        <color indexed="8"/>
        <rFont val="Calibri"/>
        <family val="2"/>
      </rPr>
      <t>(ministerstva, agentury)</t>
    </r>
    <r>
      <rPr>
        <b/>
        <sz val="10"/>
        <color indexed="8"/>
        <rFont val="Calibri"/>
        <family val="2"/>
      </rPr>
      <t xml:space="preserve"> bez VaV</t>
    </r>
  </si>
  <si>
    <r>
      <t xml:space="preserve">Ostatní kapitoly státního rozpočtu </t>
    </r>
    <r>
      <rPr>
        <sz val="10"/>
        <color indexed="8"/>
        <rFont val="Calibri"/>
        <family val="2"/>
      </rPr>
      <t>(ministerstva, agentury)</t>
    </r>
    <r>
      <rPr>
        <b/>
        <sz val="10"/>
        <color indexed="8"/>
        <rFont val="Calibri"/>
        <family val="2"/>
      </rPr>
      <t xml:space="preserve"> VaV</t>
    </r>
  </si>
  <si>
    <r>
      <t xml:space="preserve">Ostatní kapitoly státního rozpočtu </t>
    </r>
    <r>
      <rPr>
        <sz val="10"/>
        <color indexed="8"/>
        <rFont val="Calibri"/>
        <family val="2"/>
      </rPr>
      <t>(ministerstva, agentury)</t>
    </r>
    <r>
      <rPr>
        <b/>
        <sz val="10"/>
        <color indexed="8"/>
        <rFont val="Calibri"/>
        <family val="2"/>
      </rPr>
      <t xml:space="preserve"> celkem</t>
    </r>
  </si>
  <si>
    <t>Dovyčerpání půjčky z RUK (schváleno AS UK 21.10.2016)</t>
  </si>
  <si>
    <t>práce spojené s novými webovými stránkami</t>
  </si>
  <si>
    <t>rozšíření počtu licencí EIS JASU</t>
  </si>
  <si>
    <t>kofinancování projektů</t>
  </si>
</sst>
</file>

<file path=xl/styles.xml><?xml version="1.0" encoding="utf-8"?>
<styleSheet xmlns="http://schemas.openxmlformats.org/spreadsheetml/2006/main">
  <numFmts count="4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
    <numFmt numFmtId="166" formatCode="&quot;Yes&quot;;&quot;Yes&quot;;&quot;No&quot;"/>
    <numFmt numFmtId="167" formatCode="&quot;True&quot;;&quot;True&quot;;&quot;False&quot;"/>
    <numFmt numFmtId="168" formatCode="&quot;On&quot;;&quot;On&quot;;&quot;Off&quot;"/>
    <numFmt numFmtId="169" formatCode="[$€-2]\ #\ ##,000_);[Red]\([$€-2]\ #\ ##,000\)"/>
    <numFmt numFmtId="170" formatCode="#,##0.00\ &quot;Kč&quot;"/>
    <numFmt numFmtId="171" formatCode="[$-405]d\.\ mmmm\ yyyy"/>
    <numFmt numFmtId="172" formatCode="000\ 00"/>
    <numFmt numFmtId="173" formatCode="#,##0_ ;[Red]\-#,##0\ ;\–\ "/>
    <numFmt numFmtId="174" formatCode="#,##0_ ;[Red]\-#,##0\ "/>
    <numFmt numFmtId="175" formatCode="[$¥€-2]\ #\ ##,000_);[Red]\([$€-2]\ #\ ##,000\)"/>
    <numFmt numFmtId="176" formatCode="#,##0.0"/>
    <numFmt numFmtId="177" formatCode="#,##0.0_ ;[Red]\-#,##0.0\ "/>
    <numFmt numFmtId="178" formatCode="#,##0.00_ ;[Red]\-#,##0.00\ "/>
    <numFmt numFmtId="179" formatCode="#,##0.000_ ;[Red]\-#,##0.000\ "/>
    <numFmt numFmtId="180" formatCode="0.000000"/>
    <numFmt numFmtId="181" formatCode="0.00000"/>
    <numFmt numFmtId="182" formatCode="0.0000"/>
    <numFmt numFmtId="183" formatCode="0.0"/>
    <numFmt numFmtId="184" formatCode="#,##0.0000"/>
    <numFmt numFmtId="185" formatCode="#,##0.00000"/>
    <numFmt numFmtId="186" formatCode="#,##0.000000"/>
    <numFmt numFmtId="187" formatCode="0.0%"/>
    <numFmt numFmtId="188" formatCode="0.000%"/>
    <numFmt numFmtId="189" formatCode="0.0000000"/>
    <numFmt numFmtId="190" formatCode="0.00000000"/>
    <numFmt numFmtId="191" formatCode="0.0000000000"/>
    <numFmt numFmtId="192" formatCode="#,##0.0000_ ;[Red]\-#,##0.0000\ "/>
    <numFmt numFmtId="193" formatCode="#,##0.00000_ ;[Red]\-#,##0.00000\ "/>
    <numFmt numFmtId="194" formatCode="#,##0.000000_ ;[Red]\-#,##0.000000\ "/>
    <numFmt numFmtId="195" formatCode="#,##0.0000000_ ;[Red]\-#,##0.0000000\ "/>
    <numFmt numFmtId="196" formatCode="#,##0.0000000"/>
  </numFmts>
  <fonts count="104">
    <font>
      <sz val="11"/>
      <color theme="1"/>
      <name val="Calibri"/>
      <family val="2"/>
    </font>
    <font>
      <sz val="11"/>
      <color indexed="8"/>
      <name val="Calibri"/>
      <family val="2"/>
    </font>
    <font>
      <sz val="10"/>
      <name val="Arial CE"/>
      <family val="0"/>
    </font>
    <font>
      <sz val="8"/>
      <name val="Arial CE"/>
      <family val="0"/>
    </font>
    <font>
      <sz val="10"/>
      <name val="Arial"/>
      <family val="2"/>
    </font>
    <font>
      <sz val="10"/>
      <name val="Times New Roman"/>
      <family val="1"/>
    </font>
    <font>
      <sz val="10"/>
      <name val="Calibri"/>
      <family val="2"/>
    </font>
    <font>
      <b/>
      <sz val="12"/>
      <name val="Calibri"/>
      <family val="2"/>
    </font>
    <font>
      <b/>
      <sz val="10"/>
      <name val="Calibri"/>
      <family val="2"/>
    </font>
    <font>
      <i/>
      <sz val="10"/>
      <name val="Calibri"/>
      <family val="2"/>
    </font>
    <font>
      <sz val="9"/>
      <name val="Calibri"/>
      <family val="2"/>
    </font>
    <font>
      <b/>
      <sz val="9"/>
      <name val="Calibri"/>
      <family val="2"/>
    </font>
    <font>
      <sz val="10"/>
      <color indexed="8"/>
      <name val="Calibri"/>
      <family val="2"/>
    </font>
    <font>
      <b/>
      <sz val="10"/>
      <color indexed="8"/>
      <name val="Calibri"/>
      <family val="2"/>
    </font>
    <font>
      <sz val="11"/>
      <name val="Calibri"/>
      <family val="2"/>
    </font>
    <font>
      <sz val="8"/>
      <name val="Calibri"/>
      <family val="2"/>
    </font>
    <font>
      <sz val="8"/>
      <color indexed="8"/>
      <name val="Calibri"/>
      <family val="2"/>
    </font>
    <font>
      <b/>
      <sz val="8"/>
      <name val="Calibri"/>
      <family val="2"/>
    </font>
    <font>
      <u val="single"/>
      <sz val="10"/>
      <name val="Calibri"/>
      <family val="2"/>
    </font>
    <font>
      <sz val="10"/>
      <color indexed="10"/>
      <name val="Calibri"/>
      <family val="2"/>
    </font>
    <font>
      <b/>
      <sz val="11"/>
      <color indexed="8"/>
      <name val="Calibri"/>
      <family val="2"/>
    </font>
    <font>
      <b/>
      <sz val="11"/>
      <name val="Calibri"/>
      <family val="2"/>
    </font>
    <font>
      <b/>
      <sz val="12"/>
      <color indexed="8"/>
      <name val="Calibri"/>
      <family val="2"/>
    </font>
    <font>
      <i/>
      <sz val="10"/>
      <color indexed="8"/>
      <name val="Calibri"/>
      <family val="2"/>
    </font>
    <font>
      <sz val="11"/>
      <color indexed="10"/>
      <name val="Calibri"/>
      <family val="2"/>
    </font>
    <font>
      <sz val="10"/>
      <color indexed="12"/>
      <name val="Calibri"/>
      <family val="2"/>
    </font>
    <font>
      <sz val="12"/>
      <name val="Calibri"/>
      <family val="2"/>
    </font>
    <font>
      <sz val="12"/>
      <color indexed="8"/>
      <name val="Calibri"/>
      <family val="2"/>
    </font>
    <font>
      <sz val="10"/>
      <color indexed="30"/>
      <name val="Calibri"/>
      <family val="2"/>
    </font>
    <font>
      <sz val="10"/>
      <color indexed="48"/>
      <name val="Calibri"/>
      <family val="2"/>
    </font>
    <font>
      <vertAlign val="superscript"/>
      <sz val="10"/>
      <color indexed="8"/>
      <name val="Calibri"/>
      <family val="2"/>
    </font>
    <font>
      <sz val="8"/>
      <name val="Tahoma"/>
      <family val="2"/>
    </font>
    <font>
      <b/>
      <sz val="8"/>
      <name val="Tahoma"/>
      <family val="2"/>
    </font>
    <font>
      <b/>
      <sz val="10"/>
      <color indexed="48"/>
      <name val="Calibri"/>
      <family val="2"/>
    </font>
    <font>
      <i/>
      <sz val="10"/>
      <color indexed="23"/>
      <name val="Calibri"/>
      <family val="2"/>
    </font>
    <font>
      <i/>
      <sz val="10"/>
      <color indexed="22"/>
      <name val="Calibri"/>
      <family val="2"/>
    </font>
    <font>
      <sz val="11"/>
      <color indexed="55"/>
      <name val="Calibri"/>
      <family val="2"/>
    </font>
    <font>
      <sz val="10"/>
      <name val="Tahoma"/>
      <family val="2"/>
    </font>
    <font>
      <b/>
      <sz val="10"/>
      <name val="Tahoma"/>
      <family val="2"/>
    </font>
    <font>
      <sz val="9"/>
      <name val="Tahoma"/>
      <family val="2"/>
    </font>
    <font>
      <b/>
      <sz val="9"/>
      <name val="Tahoma"/>
      <family val="2"/>
    </font>
    <font>
      <sz val="14"/>
      <name val="Calibri"/>
      <family val="2"/>
    </font>
    <font>
      <b/>
      <sz val="14"/>
      <name val="Calibri"/>
      <family val="2"/>
    </font>
    <font>
      <b/>
      <sz val="16"/>
      <name val="Calibri"/>
      <family val="2"/>
    </font>
    <font>
      <sz val="16"/>
      <name val="Calibri"/>
      <family val="2"/>
    </font>
    <font>
      <b/>
      <sz val="18"/>
      <name val="Calibri"/>
      <family val="2"/>
    </font>
    <font>
      <sz val="14"/>
      <color indexed="8"/>
      <name val="Calibri"/>
      <family val="2"/>
    </font>
    <font>
      <b/>
      <sz val="20"/>
      <name val="Calibri"/>
      <family val="2"/>
    </font>
    <font>
      <b/>
      <sz val="22"/>
      <name val="Calibri"/>
      <family val="2"/>
    </font>
    <font>
      <b/>
      <sz val="18"/>
      <color indexed="8"/>
      <name val="Calibri"/>
      <family val="2"/>
    </font>
    <font>
      <sz val="20"/>
      <name val="Calibri"/>
      <family val="2"/>
    </font>
    <font>
      <b/>
      <sz val="20"/>
      <color indexed="8"/>
      <name val="Calibri"/>
      <family val="2"/>
    </font>
    <font>
      <u val="single"/>
      <sz val="9"/>
      <name val="Tahoma"/>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55"/>
      <name val="Calibri"/>
      <family val="2"/>
    </font>
    <font>
      <b/>
      <sz val="10"/>
      <color indexed="55"/>
      <name val="Calibri"/>
      <family val="2"/>
    </font>
    <font>
      <i/>
      <sz val="10"/>
      <color indexed="55"/>
      <name val="Calibri"/>
      <family val="2"/>
    </font>
    <font>
      <sz val="10"/>
      <color indexed="9"/>
      <name val="Calibri"/>
      <family val="2"/>
    </font>
    <font>
      <sz val="10"/>
      <color indexed="9"/>
      <name val="Times New Roman"/>
      <family val="1"/>
    </font>
    <font>
      <b/>
      <sz val="10"/>
      <color indexed="10"/>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tint="-0.3499799966812134"/>
      <name val="Calibri"/>
      <family val="2"/>
    </font>
    <font>
      <sz val="10"/>
      <color rgb="FFFF0000"/>
      <name val="Calibri"/>
      <family val="2"/>
    </font>
    <font>
      <sz val="10"/>
      <color theme="0" tint="-0.24997000396251678"/>
      <name val="Calibri"/>
      <family val="2"/>
    </font>
    <font>
      <b/>
      <sz val="10"/>
      <color theme="0" tint="-0.24997000396251678"/>
      <name val="Calibri"/>
      <family val="2"/>
    </font>
    <font>
      <i/>
      <sz val="10"/>
      <color theme="0" tint="-0.24997000396251678"/>
      <name val="Calibri"/>
      <family val="2"/>
    </font>
    <font>
      <sz val="10"/>
      <color theme="0"/>
      <name val="Calibri"/>
      <family val="2"/>
    </font>
    <font>
      <sz val="10"/>
      <color theme="0"/>
      <name val="Times New Roman"/>
      <family val="1"/>
    </font>
    <font>
      <sz val="10"/>
      <color theme="1"/>
      <name val="Calibri"/>
      <family val="2"/>
    </font>
    <font>
      <i/>
      <sz val="10"/>
      <color theme="1"/>
      <name val="Calibri"/>
      <family val="2"/>
    </font>
    <font>
      <sz val="12"/>
      <color theme="1"/>
      <name val="Calibri"/>
      <family val="2"/>
    </font>
    <font>
      <b/>
      <sz val="10"/>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31"/>
        <bgColor indexed="64"/>
      </patternFill>
    </fill>
    <fill>
      <patternFill patternType="solid">
        <fgColor theme="0" tint="-0.24997000396251678"/>
        <bgColor indexed="64"/>
      </patternFill>
    </fill>
    <fill>
      <patternFill patternType="solid">
        <fgColor theme="0"/>
        <bgColor indexed="64"/>
      </patternFill>
    </fill>
    <fill>
      <patternFill patternType="solid">
        <fgColor rgb="FFEAEAEA"/>
        <bgColor indexed="64"/>
      </patternFill>
    </fill>
    <fill>
      <patternFill patternType="solid">
        <fgColor theme="9" tint="-0.24997000396251678"/>
        <bgColor indexed="64"/>
      </patternFill>
    </fill>
    <fill>
      <patternFill patternType="solid">
        <fgColor rgb="FFFFFF00"/>
        <bgColor indexed="64"/>
      </patternFill>
    </fill>
    <fill>
      <patternFill patternType="solid">
        <fgColor theme="3" tint="0.39998000860214233"/>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tint="-0.04997999966144562"/>
        <bgColor indexed="64"/>
      </patternFill>
    </fill>
  </fills>
  <borders count="18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thin"/>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thin"/>
      <top style="thin"/>
      <bottom style="thin"/>
    </border>
    <border>
      <left style="thin"/>
      <right style="thin"/>
      <top>
        <color indexed="63"/>
      </top>
      <bottom style="thin"/>
    </border>
    <border>
      <left style="medium"/>
      <right style="thin"/>
      <top style="thin"/>
      <bottom style="thin"/>
    </border>
    <border>
      <left style="medium"/>
      <right style="medium"/>
      <top style="medium"/>
      <bottom style="thin"/>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color indexed="63"/>
      </top>
      <bottom style="thin">
        <color indexed="55"/>
      </bottom>
    </border>
    <border>
      <left style="thin">
        <color indexed="55"/>
      </left>
      <right style="thin">
        <color indexed="55"/>
      </right>
      <top style="thin">
        <color indexed="55"/>
      </top>
      <bottom>
        <color indexed="63"/>
      </bottom>
    </border>
    <border>
      <left style="thin">
        <color indexed="55"/>
      </left>
      <right style="medium"/>
      <top style="thin">
        <color indexed="55"/>
      </top>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medium"/>
      <right style="thin"/>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medium"/>
      <bottom style="thin"/>
    </border>
    <border>
      <left>
        <color indexed="63"/>
      </left>
      <right style="medium"/>
      <top style="thin"/>
      <bottom>
        <color indexed="63"/>
      </bottom>
    </border>
    <border>
      <left style="thin"/>
      <right style="medium"/>
      <top>
        <color indexed="63"/>
      </top>
      <bottom>
        <color indexed="63"/>
      </bottom>
    </border>
    <border>
      <left>
        <color indexed="63"/>
      </left>
      <right style="medium"/>
      <top style="medium"/>
      <bottom style="medium"/>
    </border>
    <border>
      <left style="medium"/>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color indexed="55"/>
      </bottom>
    </border>
    <border>
      <left>
        <color indexed="63"/>
      </left>
      <right style="thin"/>
      <top style="medium"/>
      <bottom>
        <color indexed="63"/>
      </bottom>
    </border>
    <border>
      <left>
        <color indexed="63"/>
      </left>
      <right style="thin"/>
      <top>
        <color indexed="63"/>
      </top>
      <bottom style="thin">
        <color indexed="55"/>
      </bottom>
    </border>
    <border>
      <left>
        <color indexed="63"/>
      </left>
      <right style="thin">
        <color indexed="55"/>
      </right>
      <top style="thin">
        <color indexed="55"/>
      </top>
      <bottom>
        <color indexed="63"/>
      </bottom>
    </border>
    <border>
      <left style="thin"/>
      <right>
        <color indexed="63"/>
      </right>
      <top style="hair"/>
      <bottom style="hair"/>
    </border>
    <border>
      <left style="thin"/>
      <right>
        <color indexed="63"/>
      </right>
      <top style="hair"/>
      <bottom style="medium"/>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color indexed="63"/>
      </right>
      <top>
        <color indexed="63"/>
      </top>
      <bottom style="hair"/>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color indexed="63"/>
      </right>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style="medium"/>
      <top>
        <color indexed="63"/>
      </top>
      <bottom>
        <color indexed="63"/>
      </bottom>
    </border>
    <border>
      <left/>
      <right/>
      <top style="thin"/>
      <bottom/>
    </border>
    <border>
      <left style="medium"/>
      <right>
        <color indexed="63"/>
      </right>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medium"/>
      <right style="thin"/>
      <top style="medium"/>
      <bottom style="thin"/>
    </border>
    <border>
      <left style="medium"/>
      <right style="thin"/>
      <top style="thin"/>
      <bottom>
        <color indexed="63"/>
      </bottom>
    </border>
    <border>
      <left style="thin"/>
      <right>
        <color indexed="63"/>
      </right>
      <top style="medium"/>
      <bottom style="medium"/>
    </border>
    <border>
      <left>
        <color indexed="63"/>
      </left>
      <right style="thin"/>
      <top style="medium"/>
      <bottom style="mediu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medium"/>
    </border>
    <border>
      <left style="thin"/>
      <right>
        <color indexed="63"/>
      </right>
      <top>
        <color indexed="63"/>
      </top>
      <bottom style="thin"/>
    </border>
    <border>
      <left style="medium"/>
      <right style="medium"/>
      <top style="thin"/>
      <bottom>
        <color indexed="63"/>
      </bottom>
    </border>
    <border>
      <left style="medium"/>
      <right style="medium"/>
      <top style="medium"/>
      <bottom style="medium"/>
    </border>
    <border>
      <left style="medium"/>
      <right style="medium"/>
      <top>
        <color indexed="63"/>
      </top>
      <bottom style="thin"/>
    </border>
    <border>
      <left>
        <color indexed="63"/>
      </left>
      <right style="thin"/>
      <top style="thin"/>
      <bottom style="medium"/>
    </border>
    <border>
      <left style="medium"/>
      <right style="medium"/>
      <top>
        <color indexed="63"/>
      </top>
      <bottom style="medium"/>
    </border>
    <border>
      <left>
        <color indexed="63"/>
      </left>
      <right>
        <color indexed="63"/>
      </right>
      <top style="medium"/>
      <bottom style="thin"/>
    </border>
    <border>
      <left style="medium"/>
      <right style="thin"/>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style="thin"/>
      <right style="hair"/>
      <top style="thin"/>
      <bottom style="thin"/>
    </border>
    <border>
      <left>
        <color indexed="63"/>
      </left>
      <right style="thin"/>
      <top style="thin"/>
      <bottom>
        <color indexed="63"/>
      </bottom>
    </border>
    <border>
      <left style="hair"/>
      <right style="hair"/>
      <top style="thin"/>
      <bottom>
        <color indexed="63"/>
      </bottom>
    </border>
    <border>
      <left>
        <color indexed="63"/>
      </left>
      <right>
        <color indexed="63"/>
      </right>
      <top>
        <color indexed="63"/>
      </top>
      <bottom style="thin"/>
    </border>
    <border>
      <left style="medium"/>
      <right/>
      <top style="medium"/>
      <bottom style="thin">
        <color indexed="55"/>
      </bottom>
    </border>
    <border>
      <left style="thin"/>
      <right/>
      <top style="medium"/>
      <bottom style="thin">
        <color indexed="55"/>
      </bottom>
    </border>
    <border>
      <left style="thin"/>
      <right style="medium"/>
      <top style="medium"/>
      <bottom style="thin">
        <color indexed="55"/>
      </bottom>
    </border>
    <border>
      <left style="medium"/>
      <right/>
      <top style="thin">
        <color indexed="22"/>
      </top>
      <bottom style="thin">
        <color indexed="22"/>
      </bottom>
    </border>
    <border>
      <left style="medium"/>
      <right/>
      <top style="thin">
        <color indexed="55"/>
      </top>
      <bottom style="thin">
        <color indexed="55"/>
      </bottom>
    </border>
    <border>
      <left/>
      <right/>
      <top style="thin">
        <color indexed="22"/>
      </top>
      <bottom style="thin">
        <color indexed="22"/>
      </bottom>
    </border>
    <border>
      <left/>
      <right style="medium"/>
      <top style="thin">
        <color indexed="22"/>
      </top>
      <bottom style="thin">
        <color indexed="22"/>
      </bottom>
    </border>
    <border>
      <left style="thin"/>
      <right/>
      <top style="thin">
        <color indexed="55"/>
      </top>
      <bottom style="thin">
        <color indexed="55"/>
      </bottom>
    </border>
    <border>
      <left style="thin"/>
      <right style="medium"/>
      <top style="thin">
        <color indexed="55"/>
      </top>
      <bottom style="thin">
        <color indexed="55"/>
      </bottom>
    </border>
    <border>
      <left style="medium"/>
      <right/>
      <top style="thin">
        <color indexed="22"/>
      </top>
      <bottom style="medium"/>
    </border>
    <border>
      <left/>
      <right/>
      <top style="thin">
        <color indexed="22"/>
      </top>
      <bottom style="medium"/>
    </border>
    <border>
      <left/>
      <right style="medium"/>
      <top style="thin">
        <color indexed="22"/>
      </top>
      <bottom style="medium"/>
    </border>
    <border>
      <left style="medium"/>
      <right/>
      <top style="thin">
        <color indexed="55"/>
      </top>
      <bottom style="medium"/>
    </border>
    <border>
      <left style="thin"/>
      <right/>
      <top style="thin">
        <color indexed="55"/>
      </top>
      <bottom style="medium"/>
    </border>
    <border>
      <left style="thin"/>
      <right style="medium"/>
      <top style="thin">
        <color indexed="55"/>
      </top>
      <bottom style="medium"/>
    </border>
    <border>
      <left style="medium"/>
      <right/>
      <top/>
      <bottom style="thin">
        <color indexed="55"/>
      </bottom>
    </border>
    <border>
      <left style="medium"/>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style="medium"/>
      <right>
        <color indexed="63"/>
      </right>
      <top>
        <color indexed="63"/>
      </top>
      <bottom style="medium"/>
    </border>
    <border>
      <left>
        <color indexed="63"/>
      </left>
      <right style="medium"/>
      <top style="medium"/>
      <bottom>
        <color indexed="63"/>
      </bottom>
    </border>
    <border>
      <left style="thin"/>
      <right style="hair"/>
      <top style="thin"/>
      <bottom>
        <color indexed="63"/>
      </bottom>
    </border>
    <border>
      <left>
        <color indexed="63"/>
      </left>
      <right style="thin"/>
      <top style="medium"/>
      <bottom style="thin"/>
    </border>
    <border>
      <left>
        <color indexed="63"/>
      </left>
      <right style="thin"/>
      <top>
        <color indexed="63"/>
      </top>
      <bottom style="medium"/>
    </border>
    <border diagonalUp="1">
      <left style="thin"/>
      <right style="medium"/>
      <top style="thin"/>
      <bottom style="medium"/>
      <diagonal style="thin"/>
    </border>
    <border>
      <left style="medium"/>
      <right>
        <color indexed="63"/>
      </right>
      <top style="medium"/>
      <bottom>
        <color indexed="63"/>
      </bottom>
    </border>
    <border diagonalUp="1">
      <left style="thin"/>
      <right style="medium"/>
      <top style="medium"/>
      <bottom style="thin"/>
      <diagonal style="thin"/>
    </border>
    <border diagonalUp="1">
      <left style="thin"/>
      <right style="medium"/>
      <top style="thin"/>
      <bottom style="thin"/>
      <diagonal style="thin"/>
    </border>
    <border diagonalUp="1">
      <left style="thin"/>
      <right style="medium"/>
      <top style="medium"/>
      <bottom style="medium"/>
      <diagonal style="thin"/>
    </border>
    <border>
      <left style="medium"/>
      <right>
        <color indexed="63"/>
      </right>
      <top style="medium"/>
      <bottom style="hair"/>
    </border>
    <border>
      <left style="medium"/>
      <right style="thin"/>
      <top style="medium"/>
      <bottom style="hair"/>
    </border>
    <border>
      <left style="thin"/>
      <right style="thin"/>
      <top style="medium"/>
      <bottom style="hair"/>
    </border>
    <border>
      <left style="thin"/>
      <right style="thin"/>
      <top>
        <color indexed="63"/>
      </top>
      <bottom style="hair"/>
    </border>
    <border>
      <left>
        <color indexed="63"/>
      </left>
      <right style="medium"/>
      <top>
        <color indexed="63"/>
      </top>
      <bottom style="hair"/>
    </border>
    <border>
      <left style="thin"/>
      <right style="thin"/>
      <top style="hair"/>
      <bottom style="hair"/>
    </border>
    <border>
      <left style="thin"/>
      <right style="thin"/>
      <top style="hair"/>
      <bottom>
        <color indexed="63"/>
      </bottom>
    </border>
    <border>
      <left>
        <color indexed="63"/>
      </left>
      <right style="medium"/>
      <top style="hair"/>
      <bottom style="hair"/>
    </border>
    <border>
      <left style="thin"/>
      <right style="thin"/>
      <top style="hair"/>
      <bottom style="medium"/>
    </border>
    <border>
      <left>
        <color indexed="63"/>
      </left>
      <right style="medium"/>
      <top style="hair"/>
      <bottom style="medium"/>
    </border>
    <border>
      <left style="thin"/>
      <right style="thin"/>
      <top style="hair"/>
      <bottom style="thin"/>
    </border>
    <border>
      <left>
        <color indexed="63"/>
      </left>
      <right style="thin"/>
      <top style="thin"/>
      <bottom style="hair"/>
    </border>
    <border>
      <left style="thin"/>
      <right style="thin"/>
      <top style="thin"/>
      <bottom style="hair"/>
    </border>
    <border>
      <left style="thin"/>
      <right>
        <color indexed="63"/>
      </right>
      <top>
        <color indexed="63"/>
      </top>
      <bottom>
        <color indexed="63"/>
      </bottom>
    </border>
    <border>
      <left style="medium"/>
      <right style="medium"/>
      <top style="thin"/>
      <bottom style="hair"/>
    </border>
    <border>
      <left style="thin"/>
      <right style="medium"/>
      <top style="thin"/>
      <bottom style="hair"/>
    </border>
    <border>
      <left style="medium"/>
      <right style="medium"/>
      <top style="hair"/>
      <bottom style="hair"/>
    </border>
    <border>
      <left style="medium"/>
      <right style="thin"/>
      <top style="hair"/>
      <bottom>
        <color indexed="63"/>
      </bottom>
    </border>
    <border>
      <left style="thin"/>
      <right style="medium"/>
      <top style="hair"/>
      <bottom style="hair"/>
    </border>
    <border>
      <left style="medium"/>
      <right style="medium"/>
      <top>
        <color indexed="63"/>
      </top>
      <bottom>
        <color indexed="63"/>
      </bottom>
    </border>
    <border>
      <left style="medium"/>
      <right style="thin"/>
      <top style="medium"/>
      <bottom style="thin">
        <color indexed="55"/>
      </bottom>
    </border>
    <border>
      <left>
        <color indexed="63"/>
      </left>
      <right/>
      <top style="medium"/>
      <bottom style="thin">
        <color indexed="55"/>
      </bottom>
    </border>
    <border>
      <left style="medium"/>
      <right style="thin"/>
      <top style="thin">
        <color indexed="55"/>
      </top>
      <bottom style="thin">
        <color indexed="55"/>
      </bottom>
    </border>
    <border>
      <left>
        <color indexed="63"/>
      </left>
      <right/>
      <top style="thin">
        <color indexed="55"/>
      </top>
      <bottom style="thin">
        <color indexed="55"/>
      </bottom>
    </border>
    <border>
      <left style="medium"/>
      <right style="thin"/>
      <top style="thin">
        <color indexed="55"/>
      </top>
      <bottom style="medium"/>
    </border>
    <border>
      <left>
        <color indexed="63"/>
      </left>
      <right/>
      <top style="thin">
        <color indexed="55"/>
      </top>
      <bottom style="medium"/>
    </border>
    <border>
      <left>
        <color indexed="63"/>
      </left>
      <right style="thin"/>
      <top>
        <color indexed="63"/>
      </top>
      <bottom>
        <color indexed="63"/>
      </bottom>
    </border>
    <border>
      <left>
        <color indexed="63"/>
      </left>
      <right>
        <color indexed="63"/>
      </right>
      <top>
        <color indexed="63"/>
      </top>
      <bottom style="medium"/>
    </border>
    <border>
      <left style="hair"/>
      <right>
        <color indexed="63"/>
      </right>
      <top style="thin"/>
      <bottom style="thin"/>
    </border>
    <border>
      <left style="hair"/>
      <right>
        <color indexed="63"/>
      </right>
      <top style="thin"/>
      <bottom>
        <color indexed="63"/>
      </bottom>
    </border>
    <border>
      <left style="hair"/>
      <right>
        <color indexed="63"/>
      </right>
      <top>
        <color indexed="63"/>
      </top>
      <bottom style="medium"/>
    </border>
    <border>
      <left style="hair"/>
      <right style="hair"/>
      <top style="thin"/>
      <bottom style="medium"/>
    </border>
    <border>
      <left style="hair"/>
      <right>
        <color indexed="63"/>
      </right>
      <top style="medium"/>
      <bottom style="thin"/>
    </border>
    <border>
      <left style="hair"/>
      <right style="thin"/>
      <top style="medium"/>
      <bottom style="thin"/>
    </border>
    <border>
      <left style="hair"/>
      <right style="thin"/>
      <top style="thin"/>
      <bottom style="thin"/>
    </border>
    <border>
      <left style="hair"/>
      <right style="thin"/>
      <top style="medium"/>
      <bottom style="medium"/>
    </border>
    <border>
      <left style="hair"/>
      <right>
        <color indexed="63"/>
      </right>
      <top style="medium"/>
      <bottom>
        <color indexed="63"/>
      </bottom>
    </border>
    <border>
      <left style="hair"/>
      <right style="hair"/>
      <top style="medium"/>
      <bottom style="medium"/>
    </border>
    <border>
      <left style="hair"/>
      <right style="thin"/>
      <top>
        <color indexed="63"/>
      </top>
      <bottom style="thin"/>
    </border>
    <border>
      <left style="hair"/>
      <right style="thin"/>
      <top style="thin"/>
      <bottom>
        <color indexed="63"/>
      </bottom>
    </border>
    <border>
      <left style="hair"/>
      <right style="thin"/>
      <top style="thin"/>
      <bottom style="medium"/>
    </border>
    <border>
      <left style="hair"/>
      <right>
        <color indexed="63"/>
      </right>
      <top style="medium"/>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style="medium"/>
    </border>
    <border>
      <left style="medium"/>
      <right/>
      <top style="medium"/>
      <bottom style="thin">
        <color indexed="22"/>
      </bottom>
    </border>
    <border>
      <left/>
      <right/>
      <top style="medium"/>
      <bottom style="thin">
        <color indexed="22"/>
      </bottom>
    </border>
    <border>
      <left/>
      <right style="medium"/>
      <top style="medium"/>
      <bottom style="thin">
        <color indexed="22"/>
      </bottom>
    </border>
    <border>
      <left style="medium"/>
      <right/>
      <top/>
      <bottom style="thin">
        <color indexed="22"/>
      </bottom>
    </border>
    <border>
      <left/>
      <right/>
      <top/>
      <bottom style="thin">
        <color indexed="22"/>
      </bottom>
    </border>
    <border>
      <left/>
      <right style="medium"/>
      <top/>
      <bottom style="thin">
        <color indexed="22"/>
      </bottom>
    </border>
    <border>
      <left style="hair"/>
      <right>
        <color indexed="63"/>
      </right>
      <top>
        <color indexed="63"/>
      </top>
      <bottom>
        <color indexed="63"/>
      </bottom>
    </border>
    <border>
      <left style="thin"/>
      <right>
        <color indexed="63"/>
      </right>
      <top style="medium"/>
      <bottom>
        <color indexed="63"/>
      </bottom>
    </border>
    <border>
      <left style="hair"/>
      <right style="thin"/>
      <top style="medium"/>
      <bottom>
        <color indexed="63"/>
      </bottom>
    </border>
    <border>
      <left style="hair"/>
      <right style="thin"/>
      <top>
        <color indexed="63"/>
      </top>
      <bottom>
        <color indexed="63"/>
      </bottom>
    </border>
    <border>
      <left>
        <color indexed="63"/>
      </left>
      <right style="hair"/>
      <top style="medium"/>
      <bottom style="thin"/>
    </border>
    <border>
      <left style="hair"/>
      <right style="hair"/>
      <top style="medium"/>
      <bottom>
        <color indexed="63"/>
      </bottom>
    </border>
    <border>
      <left style="hair"/>
      <right style="hair"/>
      <top>
        <color indexed="63"/>
      </top>
      <bottom style="thin"/>
    </border>
    <border>
      <left style="hair"/>
      <right style="thin"/>
      <top>
        <color indexed="63"/>
      </top>
      <bottom style="medium"/>
    </border>
    <border>
      <left style="medium"/>
      <right style="medium"/>
      <top style="medium"/>
      <bottom>
        <color indexed="63"/>
      </bottom>
    </border>
    <border>
      <left style="hair"/>
      <right>
        <color indexed="63"/>
      </right>
      <top>
        <color indexed="63"/>
      </top>
      <bottom style="thin"/>
    </border>
    <border>
      <left style="medium"/>
      <right>
        <color indexed="63"/>
      </right>
      <top>
        <color indexed="63"/>
      </top>
      <bottom style="thin"/>
    </border>
    <border>
      <left>
        <color indexed="63"/>
      </left>
      <right>
        <color indexed="63"/>
      </right>
      <top style="thin"/>
      <bottom style="medium"/>
    </border>
    <border>
      <left style="medium"/>
      <right>
        <color indexed="63"/>
      </right>
      <top style="thin"/>
      <bottom>
        <color indexed="63"/>
      </bottom>
    </border>
    <border>
      <left style="medium"/>
      <right>
        <color indexed="63"/>
      </right>
      <top style="hair"/>
      <bottom>
        <color indexed="63"/>
      </bottom>
    </border>
    <border>
      <left style="medium"/>
      <right>
        <color indexed="63"/>
      </right>
      <top style="thin"/>
      <bottom style="hair"/>
    </border>
    <border>
      <left>
        <color indexed="63"/>
      </left>
      <right style="medium"/>
      <top style="thin"/>
      <bottom style="hair"/>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77" fillId="0" borderId="0" applyNumberFormat="0" applyFill="0" applyBorder="0" applyAlignment="0" applyProtection="0"/>
    <xf numFmtId="0" fontId="78" fillId="20" borderId="0" applyNumberFormat="0" applyBorder="0" applyAlignment="0" applyProtection="0"/>
    <xf numFmtId="0" fontId="79"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22" borderId="0" applyNumberFormat="0" applyBorder="0" applyAlignment="0" applyProtection="0"/>
    <xf numFmtId="0" fontId="31" fillId="0" borderId="0">
      <alignment/>
      <protection/>
    </xf>
    <xf numFmtId="0" fontId="31" fillId="0" borderId="0">
      <alignment/>
      <protection/>
    </xf>
    <xf numFmtId="0" fontId="31" fillId="0" borderId="0">
      <alignment/>
      <protection/>
    </xf>
    <xf numFmtId="0" fontId="31" fillId="0" borderId="0">
      <alignment/>
      <protection/>
    </xf>
    <xf numFmtId="0" fontId="4" fillId="0" borderId="0">
      <alignment/>
      <protection/>
    </xf>
    <xf numFmtId="0" fontId="2" fillId="0" borderId="0">
      <alignment/>
      <protection/>
    </xf>
    <xf numFmtId="0" fontId="4" fillId="0" borderId="0">
      <alignment/>
      <protection/>
    </xf>
    <xf numFmtId="0" fontId="3" fillId="0" borderId="0">
      <alignment/>
      <protection/>
    </xf>
    <xf numFmtId="0" fontId="2" fillId="0" borderId="0">
      <alignment/>
      <protection/>
    </xf>
    <xf numFmtId="0" fontId="85" fillId="0" borderId="0" applyNumberFormat="0" applyFill="0" applyBorder="0" applyAlignment="0" applyProtection="0"/>
    <xf numFmtId="0" fontId="1" fillId="23" borderId="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86" fillId="0" borderId="7" applyNumberFormat="0" applyFill="0" applyAlignment="0" applyProtection="0"/>
    <xf numFmtId="0" fontId="87" fillId="24" borderId="0" applyNumberFormat="0" applyBorder="0" applyAlignment="0" applyProtection="0"/>
    <xf numFmtId="0" fontId="88" fillId="0" borderId="0" applyNumberFormat="0" applyFill="0" applyBorder="0" applyAlignment="0" applyProtection="0"/>
    <xf numFmtId="0" fontId="89" fillId="25" borderId="8" applyNumberFormat="0" applyAlignment="0" applyProtection="0"/>
    <xf numFmtId="0" fontId="90" fillId="26" borderId="8" applyNumberFormat="0" applyAlignment="0" applyProtection="0"/>
    <xf numFmtId="0" fontId="91" fillId="26" borderId="9" applyNumberFormat="0" applyAlignment="0" applyProtection="0"/>
    <xf numFmtId="0" fontId="92" fillId="0" borderId="0" applyNumberFormat="0" applyFill="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75" fillId="32" borderId="0" applyNumberFormat="0" applyBorder="0" applyAlignment="0" applyProtection="0"/>
  </cellStyleXfs>
  <cellXfs count="1712">
    <xf numFmtId="0" fontId="0" fillId="0" borderId="0" xfId="0" applyFont="1" applyAlignment="1">
      <alignment/>
    </xf>
    <xf numFmtId="0" fontId="4" fillId="0" borderId="0" xfId="51" applyAlignment="1">
      <alignment vertical="center"/>
      <protection/>
    </xf>
    <xf numFmtId="0" fontId="5" fillId="0" borderId="0" xfId="51" applyFont="1" applyAlignment="1" applyProtection="1">
      <alignment vertical="center"/>
      <protection locked="0"/>
    </xf>
    <xf numFmtId="0" fontId="5" fillId="0" borderId="0" xfId="51" applyFont="1" applyAlignment="1">
      <alignment vertical="center"/>
      <protection/>
    </xf>
    <xf numFmtId="0" fontId="5" fillId="0" borderId="0" xfId="51" applyFont="1" applyAlignment="1">
      <alignment horizontal="center" vertical="center"/>
      <protection/>
    </xf>
    <xf numFmtId="49" fontId="5" fillId="0" borderId="0" xfId="51" applyNumberFormat="1" applyFont="1" applyAlignment="1">
      <alignment vertical="center"/>
      <protection/>
    </xf>
    <xf numFmtId="0" fontId="6" fillId="0" borderId="0" xfId="51" applyFont="1" applyAlignment="1" applyProtection="1">
      <alignment vertical="center"/>
      <protection locked="0"/>
    </xf>
    <xf numFmtId="0" fontId="6" fillId="0" borderId="0" xfId="51" applyFont="1" applyAlignment="1">
      <alignment vertical="center"/>
      <protection/>
    </xf>
    <xf numFmtId="0" fontId="6" fillId="0" borderId="0" xfId="51" applyFont="1" applyAlignment="1" applyProtection="1">
      <alignment vertical="center"/>
      <protection locked="0"/>
    </xf>
    <xf numFmtId="0" fontId="6" fillId="0" borderId="0" xfId="51" applyFont="1" applyAlignment="1">
      <alignment vertical="center"/>
      <protection/>
    </xf>
    <xf numFmtId="0" fontId="6" fillId="0" borderId="0" xfId="51" applyFont="1" applyAlignment="1">
      <alignment horizontal="center" vertical="center"/>
      <protection/>
    </xf>
    <xf numFmtId="49" fontId="6" fillId="0" borderId="0" xfId="51" applyNumberFormat="1" applyFont="1" applyAlignment="1" applyProtection="1">
      <alignment vertical="center"/>
      <protection locked="0"/>
    </xf>
    <xf numFmtId="49" fontId="6" fillId="0" borderId="0" xfId="51" applyNumberFormat="1" applyFont="1" applyAlignment="1">
      <alignment vertical="center"/>
      <protection/>
    </xf>
    <xf numFmtId="0" fontId="7" fillId="0" borderId="0" xfId="51" applyFont="1" applyAlignment="1" applyProtection="1">
      <alignment vertical="center"/>
      <protection locked="0"/>
    </xf>
    <xf numFmtId="0" fontId="6" fillId="0" borderId="0" xfId="51" applyFont="1" applyAlignment="1" applyProtection="1">
      <alignment horizontal="right" vertical="center"/>
      <protection locked="0"/>
    </xf>
    <xf numFmtId="0" fontId="9" fillId="0" borderId="0" xfId="51" applyFont="1" applyAlignment="1" applyProtection="1">
      <alignment vertical="center"/>
      <protection locked="0"/>
    </xf>
    <xf numFmtId="0" fontId="9" fillId="0" borderId="0" xfId="51" applyFont="1" applyAlignment="1">
      <alignment vertical="center"/>
      <protection/>
    </xf>
    <xf numFmtId="0" fontId="6" fillId="0" borderId="0" xfId="51" applyFont="1" applyAlignment="1">
      <alignment horizontal="center" vertical="center"/>
      <protection/>
    </xf>
    <xf numFmtId="0" fontId="6" fillId="0" borderId="0" xfId="51" applyFont="1" applyBorder="1" applyAlignment="1" applyProtection="1">
      <alignment vertical="center" wrapText="1"/>
      <protection locked="0"/>
    </xf>
    <xf numFmtId="0" fontId="6" fillId="0" borderId="0" xfId="51" applyFont="1" applyBorder="1" applyAlignment="1" applyProtection="1">
      <alignment vertical="center"/>
      <protection locked="0"/>
    </xf>
    <xf numFmtId="0" fontId="6" fillId="0" borderId="0" xfId="52" applyFont="1" applyBorder="1" applyAlignment="1">
      <alignment vertical="center"/>
      <protection/>
    </xf>
    <xf numFmtId="49" fontId="6" fillId="0" borderId="0" xfId="52" applyNumberFormat="1" applyFont="1" applyBorder="1" applyAlignment="1">
      <alignment vertical="center"/>
      <protection/>
    </xf>
    <xf numFmtId="0" fontId="6" fillId="0" borderId="10" xfId="52" applyFont="1" applyBorder="1" applyAlignment="1">
      <alignment vertical="center" wrapText="1"/>
      <protection/>
    </xf>
    <xf numFmtId="0" fontId="6" fillId="0" borderId="0" xfId="52" applyFont="1" applyBorder="1" applyAlignment="1">
      <alignment vertical="center" wrapText="1"/>
      <protection/>
    </xf>
    <xf numFmtId="49" fontId="6" fillId="0" borderId="0" xfId="52" applyNumberFormat="1" applyFont="1" applyBorder="1" applyAlignment="1">
      <alignment vertical="center" wrapText="1"/>
      <protection/>
    </xf>
    <xf numFmtId="0" fontId="8" fillId="0" borderId="11" xfId="52" applyFont="1" applyFill="1" applyBorder="1" applyAlignment="1">
      <alignment horizontal="left" vertical="center"/>
      <protection/>
    </xf>
    <xf numFmtId="49" fontId="8" fillId="0" borderId="12" xfId="52" applyNumberFormat="1" applyFont="1" applyFill="1" applyBorder="1" applyAlignment="1">
      <alignment horizontal="center" vertical="center" wrapText="1"/>
      <protection/>
    </xf>
    <xf numFmtId="49" fontId="8" fillId="0" borderId="13" xfId="52" applyNumberFormat="1" applyFont="1" applyFill="1" applyBorder="1" applyAlignment="1">
      <alignment horizontal="center" vertical="center" wrapText="1"/>
      <protection/>
    </xf>
    <xf numFmtId="0" fontId="6" fillId="0" borderId="0" xfId="51" applyFont="1">
      <alignment/>
      <protection/>
    </xf>
    <xf numFmtId="0" fontId="8" fillId="0" borderId="0" xfId="51" applyFont="1">
      <alignment/>
      <protection/>
    </xf>
    <xf numFmtId="0" fontId="6" fillId="0" borderId="0" xfId="51" applyFont="1" applyProtection="1">
      <alignment/>
      <protection locked="0"/>
    </xf>
    <xf numFmtId="3" fontId="6" fillId="0" borderId="14" xfId="51" applyNumberFormat="1" applyFont="1" applyFill="1" applyBorder="1" applyAlignment="1" applyProtection="1">
      <alignment vertical="center" wrapText="1"/>
      <protection locked="0"/>
    </xf>
    <xf numFmtId="0" fontId="8" fillId="0" borderId="0" xfId="51" applyFont="1" applyAlignment="1">
      <alignment vertical="center"/>
      <protection/>
    </xf>
    <xf numFmtId="0" fontId="6" fillId="0" borderId="0" xfId="51" applyFont="1" applyBorder="1" applyAlignment="1" applyProtection="1">
      <alignment horizontal="justify" vertical="center" wrapText="1"/>
      <protection locked="0"/>
    </xf>
    <xf numFmtId="0" fontId="6" fillId="0" borderId="0" xfId="51" applyFont="1" applyBorder="1" applyAlignment="1" applyProtection="1">
      <alignment horizontal="left" vertical="center" wrapText="1"/>
      <protection locked="0"/>
    </xf>
    <xf numFmtId="0" fontId="7" fillId="0" borderId="0" xfId="51" applyFont="1" applyBorder="1" applyAlignment="1" applyProtection="1">
      <alignment horizontal="justify" vertical="center"/>
      <protection locked="0"/>
    </xf>
    <xf numFmtId="0" fontId="6" fillId="0" borderId="0" xfId="51" applyFont="1" applyBorder="1" applyAlignment="1" applyProtection="1">
      <alignment horizontal="left" vertical="center"/>
      <protection locked="0"/>
    </xf>
    <xf numFmtId="0" fontId="6" fillId="0" borderId="0" xfId="51" applyFont="1" applyBorder="1" applyAlignment="1">
      <alignment vertical="center"/>
      <protection/>
    </xf>
    <xf numFmtId="0" fontId="6" fillId="0" borderId="0" xfId="51" applyFont="1" applyBorder="1" applyAlignment="1">
      <alignment horizontal="left" vertical="center"/>
      <protection/>
    </xf>
    <xf numFmtId="0" fontId="6" fillId="0" borderId="0" xfId="51" applyFont="1" applyAlignment="1">
      <alignment horizontal="left" vertical="center"/>
      <protection/>
    </xf>
    <xf numFmtId="4" fontId="6" fillId="0" borderId="0" xfId="51" applyNumberFormat="1" applyFont="1" applyAlignment="1" applyProtection="1">
      <alignment vertical="center"/>
      <protection locked="0"/>
    </xf>
    <xf numFmtId="4" fontId="6" fillId="0" borderId="0" xfId="51" applyNumberFormat="1" applyFont="1" applyAlignment="1">
      <alignment vertical="center"/>
      <protection/>
    </xf>
    <xf numFmtId="4" fontId="6" fillId="0" borderId="0" xfId="51" applyNumberFormat="1" applyFont="1" applyProtection="1">
      <alignment/>
      <protection locked="0"/>
    </xf>
    <xf numFmtId="4" fontId="6" fillId="0" borderId="0" xfId="51" applyNumberFormat="1" applyFont="1">
      <alignment/>
      <protection/>
    </xf>
    <xf numFmtId="0" fontId="6" fillId="0" borderId="0" xfId="51" applyFont="1" applyFill="1" applyBorder="1" applyProtection="1">
      <alignment/>
      <protection locked="0"/>
    </xf>
    <xf numFmtId="4" fontId="6" fillId="0" borderId="0" xfId="51" applyNumberFormat="1" applyFont="1" applyFill="1" applyBorder="1" applyProtection="1">
      <alignment/>
      <protection locked="0"/>
    </xf>
    <xf numFmtId="0" fontId="6" fillId="0" borderId="0" xfId="51" applyFont="1" applyProtection="1">
      <alignment/>
      <protection/>
    </xf>
    <xf numFmtId="4" fontId="6" fillId="0" borderId="0" xfId="51" applyNumberFormat="1" applyFont="1" applyProtection="1">
      <alignment/>
      <protection/>
    </xf>
    <xf numFmtId="0" fontId="12" fillId="0" borderId="0" xfId="51" applyFont="1" applyBorder="1" applyAlignment="1" applyProtection="1">
      <alignment vertical="top" wrapText="1"/>
      <protection/>
    </xf>
    <xf numFmtId="0" fontId="12" fillId="0" borderId="0" xfId="51" applyFont="1" applyBorder="1" applyAlignment="1" applyProtection="1">
      <alignment horizontal="right" vertical="top" wrapText="1"/>
      <protection/>
    </xf>
    <xf numFmtId="0" fontId="6" fillId="0" borderId="0" xfId="51" applyFont="1" applyFill="1" applyBorder="1" applyProtection="1">
      <alignment/>
      <protection/>
    </xf>
    <xf numFmtId="0" fontId="25" fillId="0" borderId="0" xfId="51" applyFont="1" applyFill="1" applyBorder="1" applyAlignment="1" applyProtection="1">
      <alignment vertical="top" wrapText="1"/>
      <protection/>
    </xf>
    <xf numFmtId="0" fontId="25" fillId="0" borderId="0" xfId="51" applyFont="1" applyFill="1" applyBorder="1" applyAlignment="1" applyProtection="1">
      <alignment horizontal="center" vertical="top" wrapText="1"/>
      <protection/>
    </xf>
    <xf numFmtId="0" fontId="25" fillId="0" borderId="0" xfId="51" applyFont="1" applyFill="1" applyBorder="1" applyAlignment="1" applyProtection="1">
      <alignment horizontal="justify" vertical="top" wrapText="1"/>
      <protection/>
    </xf>
    <xf numFmtId="4" fontId="6" fillId="0" borderId="0" xfId="51" applyNumberFormat="1" applyFont="1" applyFill="1" applyBorder="1" applyProtection="1">
      <alignment/>
      <protection/>
    </xf>
    <xf numFmtId="4" fontId="12" fillId="0" borderId="0" xfId="51" applyNumberFormat="1" applyFont="1" applyBorder="1" applyAlignment="1">
      <alignment horizontal="right" vertical="top" wrapText="1"/>
      <protection/>
    </xf>
    <xf numFmtId="0" fontId="19" fillId="0" borderId="0" xfId="52" applyFont="1" applyBorder="1" applyAlignment="1">
      <alignment vertical="center"/>
      <protection/>
    </xf>
    <xf numFmtId="49" fontId="8" fillId="0" borderId="0" xfId="52" applyNumberFormat="1" applyFont="1" applyBorder="1" applyAlignment="1">
      <alignment horizontal="center" vertical="center" wrapText="1"/>
      <protection/>
    </xf>
    <xf numFmtId="49" fontId="19" fillId="0" borderId="0" xfId="52" applyNumberFormat="1" applyFont="1" applyBorder="1" applyAlignment="1">
      <alignment horizontal="left" vertical="center"/>
      <protection/>
    </xf>
    <xf numFmtId="49" fontId="6" fillId="0" borderId="15" xfId="52" applyNumberFormat="1" applyFont="1" applyBorder="1" applyAlignment="1">
      <alignment horizontal="center" vertical="center"/>
      <protection/>
    </xf>
    <xf numFmtId="49" fontId="6" fillId="0" borderId="0" xfId="52" applyNumberFormat="1" applyFont="1" applyBorder="1" applyAlignment="1">
      <alignment horizontal="center" vertical="center"/>
      <protection/>
    </xf>
    <xf numFmtId="49" fontId="6" fillId="0" borderId="14" xfId="52" applyNumberFormat="1" applyFont="1" applyBorder="1" applyAlignment="1">
      <alignment horizontal="center" vertical="center"/>
      <protection/>
    </xf>
    <xf numFmtId="0" fontId="6" fillId="0" borderId="16" xfId="52" applyFont="1" applyBorder="1" applyAlignment="1">
      <alignment horizontal="center" vertical="center"/>
      <protection/>
    </xf>
    <xf numFmtId="0" fontId="8" fillId="0" borderId="10" xfId="52" applyFont="1" applyBorder="1" applyAlignment="1">
      <alignment vertical="center" wrapText="1"/>
      <protection/>
    </xf>
    <xf numFmtId="0" fontId="6" fillId="0" borderId="0" xfId="51" applyFont="1" applyFill="1" applyBorder="1" applyAlignment="1">
      <alignment vertical="center"/>
      <protection/>
    </xf>
    <xf numFmtId="0" fontId="0" fillId="0" borderId="0" xfId="0" applyAlignment="1">
      <alignment vertical="center"/>
    </xf>
    <xf numFmtId="0" fontId="12" fillId="0" borderId="0" xfId="0" applyFont="1" applyAlignment="1">
      <alignment vertical="center"/>
    </xf>
    <xf numFmtId="4" fontId="6" fillId="0" borderId="0" xfId="51" applyNumberFormat="1" applyFont="1" applyAlignment="1" applyProtection="1">
      <alignment horizontal="center" vertical="center"/>
      <protection locked="0"/>
    </xf>
    <xf numFmtId="4" fontId="6" fillId="0" borderId="0" xfId="51" applyNumberFormat="1" applyFont="1" applyFill="1" applyBorder="1" applyAlignment="1">
      <alignment vertical="center"/>
      <protection/>
    </xf>
    <xf numFmtId="0" fontId="8" fillId="0" borderId="17" xfId="52" applyFont="1" applyBorder="1" applyAlignment="1">
      <alignment vertical="center" wrapText="1"/>
      <protection/>
    </xf>
    <xf numFmtId="0" fontId="6" fillId="0" borderId="0" xfId="52" applyFont="1" applyBorder="1" applyAlignment="1">
      <alignment vertical="center"/>
      <protection/>
    </xf>
    <xf numFmtId="3" fontId="6" fillId="0" borderId="15" xfId="51" applyNumberFormat="1" applyFont="1" applyBorder="1" applyAlignment="1" applyProtection="1">
      <alignment vertical="center"/>
      <protection locked="0"/>
    </xf>
    <xf numFmtId="3" fontId="6" fillId="0" borderId="18" xfId="51" applyNumberFormat="1" applyFont="1" applyBorder="1" applyAlignment="1" applyProtection="1">
      <alignment vertical="center"/>
      <protection locked="0"/>
    </xf>
    <xf numFmtId="3" fontId="6" fillId="0" borderId="14" xfId="51" applyNumberFormat="1" applyFont="1" applyBorder="1" applyAlignment="1" applyProtection="1">
      <alignment vertical="center"/>
      <protection locked="0"/>
    </xf>
    <xf numFmtId="3" fontId="6" fillId="0" borderId="19" xfId="51" applyNumberFormat="1" applyFont="1" applyBorder="1" applyAlignment="1" applyProtection="1">
      <alignment vertical="center"/>
      <protection locked="0"/>
    </xf>
    <xf numFmtId="3" fontId="6" fillId="0" borderId="14" xfId="51" applyNumberFormat="1" applyFont="1" applyBorder="1" applyAlignment="1" applyProtection="1">
      <alignment vertical="center" wrapText="1"/>
      <protection locked="0"/>
    </xf>
    <xf numFmtId="3" fontId="6" fillId="0" borderId="20" xfId="51" applyNumberFormat="1" applyFont="1" applyBorder="1" applyAlignment="1" applyProtection="1">
      <alignment vertical="center"/>
      <protection locked="0"/>
    </xf>
    <xf numFmtId="3" fontId="6" fillId="0" borderId="21" xfId="51" applyNumberFormat="1" applyFont="1" applyBorder="1" applyAlignment="1" applyProtection="1">
      <alignment vertical="center"/>
      <protection locked="0"/>
    </xf>
    <xf numFmtId="3" fontId="6" fillId="0" borderId="0" xfId="52" applyNumberFormat="1" applyFont="1" applyBorder="1" applyAlignment="1">
      <alignment vertical="center"/>
      <protection/>
    </xf>
    <xf numFmtId="3" fontId="8" fillId="0" borderId="13" xfId="52" applyNumberFormat="1" applyFont="1" applyFill="1" applyBorder="1" applyAlignment="1">
      <alignment horizontal="center" vertical="center" wrapText="1"/>
      <protection/>
    </xf>
    <xf numFmtId="3" fontId="8" fillId="0" borderId="22" xfId="52" applyNumberFormat="1" applyFont="1" applyFill="1" applyBorder="1" applyAlignment="1">
      <alignment horizontal="center" vertical="center" wrapText="1"/>
      <protection/>
    </xf>
    <xf numFmtId="3" fontId="8" fillId="0" borderId="23" xfId="52" applyNumberFormat="1" applyFont="1" applyFill="1" applyBorder="1" applyAlignment="1">
      <alignment horizontal="center" vertical="center" wrapText="1"/>
      <protection/>
    </xf>
    <xf numFmtId="3" fontId="8" fillId="0" borderId="24" xfId="52" applyNumberFormat="1" applyFont="1" applyFill="1" applyBorder="1" applyAlignment="1">
      <alignment horizontal="center" vertical="center" wrapText="1"/>
      <protection/>
    </xf>
    <xf numFmtId="3" fontId="6" fillId="0" borderId="0" xfId="51" applyNumberFormat="1" applyFont="1" applyBorder="1" applyAlignment="1" applyProtection="1">
      <alignment vertical="center"/>
      <protection hidden="1"/>
    </xf>
    <xf numFmtId="0" fontId="6" fillId="0" borderId="25" xfId="51" applyFont="1" applyFill="1" applyBorder="1" applyAlignment="1">
      <alignment horizontal="center" vertical="center"/>
      <protection/>
    </xf>
    <xf numFmtId="0" fontId="6" fillId="0" borderId="26" xfId="51" applyFont="1" applyFill="1" applyBorder="1" applyAlignment="1">
      <alignment horizontal="center" vertical="center"/>
      <protection/>
    </xf>
    <xf numFmtId="0" fontId="6" fillId="0" borderId="27" xfId="51" applyFont="1" applyFill="1" applyBorder="1" applyAlignment="1">
      <alignment horizontal="center" vertical="center" wrapText="1"/>
      <protection/>
    </xf>
    <xf numFmtId="0" fontId="6" fillId="0" borderId="28" xfId="51" applyFont="1" applyBorder="1" applyAlignment="1">
      <alignment vertical="center"/>
      <protection/>
    </xf>
    <xf numFmtId="0" fontId="6" fillId="33" borderId="28" xfId="51" applyFont="1" applyFill="1" applyBorder="1" applyAlignment="1">
      <alignment vertical="center"/>
      <protection/>
    </xf>
    <xf numFmtId="0" fontId="6" fillId="0" borderId="29" xfId="51" applyFont="1" applyBorder="1" applyAlignment="1">
      <alignment vertical="center"/>
      <protection/>
    </xf>
    <xf numFmtId="0" fontId="6" fillId="33" borderId="29" xfId="51" applyFont="1" applyFill="1" applyBorder="1" applyAlignment="1">
      <alignment vertical="center"/>
      <protection/>
    </xf>
    <xf numFmtId="0" fontId="6" fillId="0" borderId="30" xfId="51" applyFont="1" applyBorder="1" applyAlignment="1">
      <alignment vertical="center"/>
      <protection/>
    </xf>
    <xf numFmtId="0" fontId="6" fillId="33" borderId="30" xfId="51" applyFont="1" applyFill="1" applyBorder="1" applyAlignment="1">
      <alignment vertical="center"/>
      <protection/>
    </xf>
    <xf numFmtId="4" fontId="9" fillId="0" borderId="0" xfId="51" applyNumberFormat="1" applyFont="1" applyAlignment="1">
      <alignment vertical="center"/>
      <protection/>
    </xf>
    <xf numFmtId="3" fontId="6" fillId="0" borderId="31" xfId="51" applyNumberFormat="1" applyFont="1" applyBorder="1" applyAlignment="1" applyProtection="1">
      <alignment horizontal="right" vertical="center" wrapText="1" indent="1"/>
      <protection locked="0"/>
    </xf>
    <xf numFmtId="3" fontId="6" fillId="0" borderId="32" xfId="51" applyNumberFormat="1" applyFont="1" applyBorder="1" applyAlignment="1" applyProtection="1">
      <alignment horizontal="right" vertical="center" wrapText="1" indent="1"/>
      <protection locked="0"/>
    </xf>
    <xf numFmtId="3" fontId="6" fillId="0" borderId="16" xfId="51" applyNumberFormat="1" applyFont="1" applyBorder="1" applyAlignment="1" applyProtection="1">
      <alignment horizontal="right" vertical="center" wrapText="1" indent="1"/>
      <protection locked="0"/>
    </xf>
    <xf numFmtId="3" fontId="6" fillId="0" borderId="33" xfId="51" applyNumberFormat="1" applyFont="1" applyBorder="1" applyAlignment="1" applyProtection="1">
      <alignment horizontal="right" vertical="center" wrapText="1" indent="1"/>
      <protection locked="0"/>
    </xf>
    <xf numFmtId="3" fontId="6" fillId="0" borderId="24" xfId="51" applyNumberFormat="1" applyFont="1" applyBorder="1" applyAlignment="1" applyProtection="1">
      <alignment vertical="center"/>
      <protection locked="0"/>
    </xf>
    <xf numFmtId="3" fontId="6" fillId="0" borderId="34" xfId="51" applyNumberFormat="1" applyFont="1" applyBorder="1" applyAlignment="1" applyProtection="1">
      <alignment vertical="center"/>
      <protection locked="0"/>
    </xf>
    <xf numFmtId="3" fontId="6" fillId="0" borderId="33" xfId="51" applyNumberFormat="1" applyFont="1" applyBorder="1" applyAlignment="1" applyProtection="1">
      <alignment horizontal="right" vertical="center"/>
      <protection locked="0"/>
    </xf>
    <xf numFmtId="3" fontId="6" fillId="0" borderId="33" xfId="51" applyNumberFormat="1" applyFont="1" applyBorder="1" applyAlignment="1" applyProtection="1">
      <alignment horizontal="right"/>
      <protection locked="0"/>
    </xf>
    <xf numFmtId="3" fontId="6" fillId="0" borderId="35" xfId="51" applyNumberFormat="1" applyFont="1" applyBorder="1" applyAlignment="1" applyProtection="1">
      <alignment horizontal="right" vertical="center"/>
      <protection locked="0"/>
    </xf>
    <xf numFmtId="3" fontId="6" fillId="0" borderId="32" xfId="51" applyNumberFormat="1" applyFont="1" applyBorder="1" applyAlignment="1" applyProtection="1">
      <alignment horizontal="right" vertical="top" wrapText="1"/>
      <protection locked="0"/>
    </xf>
    <xf numFmtId="3" fontId="6" fillId="0" borderId="33" xfId="51" applyNumberFormat="1" applyFont="1" applyBorder="1" applyAlignment="1" applyProtection="1">
      <alignment horizontal="right" vertical="top" wrapText="1"/>
      <protection locked="0"/>
    </xf>
    <xf numFmtId="3" fontId="8" fillId="0" borderId="33" xfId="51" applyNumberFormat="1" applyFont="1" applyBorder="1" applyAlignment="1" applyProtection="1">
      <alignment horizontal="right" vertical="top" wrapText="1"/>
      <protection locked="0"/>
    </xf>
    <xf numFmtId="4" fontId="6" fillId="0" borderId="0" xfId="51" applyNumberFormat="1" applyFont="1" applyBorder="1" applyAlignment="1" applyProtection="1">
      <alignment vertical="center"/>
      <protection hidden="1"/>
    </xf>
    <xf numFmtId="0" fontId="25" fillId="0" borderId="0" xfId="51" applyFont="1" applyFill="1" applyBorder="1" applyAlignment="1">
      <alignment horizontal="justify" vertical="center" wrapText="1"/>
      <protection/>
    </xf>
    <xf numFmtId="4" fontId="25" fillId="0" borderId="0" xfId="51" applyNumberFormat="1" applyFont="1" applyFill="1" applyBorder="1" applyAlignment="1">
      <alignment horizontal="justify" vertical="center" wrapText="1"/>
      <protection/>
    </xf>
    <xf numFmtId="3" fontId="12" fillId="0" borderId="18" xfId="51" applyNumberFormat="1" applyFont="1" applyBorder="1" applyAlignment="1" applyProtection="1">
      <alignment horizontal="right" vertical="center" wrapText="1"/>
      <protection locked="0"/>
    </xf>
    <xf numFmtId="3" fontId="12" fillId="0" borderId="36" xfId="51" applyNumberFormat="1" applyFont="1" applyBorder="1" applyAlignment="1" applyProtection="1">
      <alignment horizontal="right" vertical="center" wrapText="1"/>
      <protection locked="0"/>
    </xf>
    <xf numFmtId="3" fontId="12" fillId="0" borderId="24" xfId="51" applyNumberFormat="1" applyFont="1" applyBorder="1" applyAlignment="1" applyProtection="1">
      <alignment horizontal="right" vertical="center" wrapText="1"/>
      <protection locked="0"/>
    </xf>
    <xf numFmtId="3" fontId="6" fillId="0" borderId="22" xfId="51" applyNumberFormat="1" applyFont="1" applyBorder="1" applyAlignment="1" applyProtection="1">
      <alignment vertical="center"/>
      <protection/>
    </xf>
    <xf numFmtId="3" fontId="6" fillId="0" borderId="18" xfId="51" applyNumberFormat="1" applyFont="1" applyBorder="1" applyAlignment="1" applyProtection="1">
      <alignment vertical="center"/>
      <protection/>
    </xf>
    <xf numFmtId="3" fontId="6" fillId="0" borderId="19" xfId="51" applyNumberFormat="1" applyFont="1" applyBorder="1" applyAlignment="1" applyProtection="1">
      <alignment vertical="center"/>
      <protection/>
    </xf>
    <xf numFmtId="3" fontId="6" fillId="0" borderId="14" xfId="51" applyNumberFormat="1" applyFont="1" applyBorder="1" applyAlignment="1" applyProtection="1">
      <alignment horizontal="right" vertical="center" wrapText="1"/>
      <protection locked="0"/>
    </xf>
    <xf numFmtId="3" fontId="6" fillId="0" borderId="19" xfId="51" applyNumberFormat="1" applyFont="1" applyBorder="1" applyAlignment="1" applyProtection="1">
      <alignment horizontal="right" vertical="center" wrapText="1"/>
      <protection/>
    </xf>
    <xf numFmtId="3" fontId="6" fillId="0" borderId="20" xfId="51" applyNumberFormat="1" applyFont="1" applyBorder="1" applyAlignment="1" applyProtection="1">
      <alignment horizontal="right" vertical="center" wrapText="1"/>
      <protection locked="0"/>
    </xf>
    <xf numFmtId="3" fontId="6" fillId="0" borderId="21" xfId="51" applyNumberFormat="1" applyFont="1" applyBorder="1" applyAlignment="1" applyProtection="1">
      <alignment horizontal="right" vertical="center" wrapText="1"/>
      <protection/>
    </xf>
    <xf numFmtId="3" fontId="6" fillId="0" borderId="37" xfId="51" applyNumberFormat="1" applyFont="1" applyBorder="1" applyAlignment="1" applyProtection="1">
      <alignment horizontal="right" vertical="center" wrapText="1"/>
      <protection/>
    </xf>
    <xf numFmtId="3" fontId="6" fillId="0" borderId="23" xfId="51" applyNumberFormat="1" applyFont="1" applyBorder="1" applyAlignment="1" applyProtection="1">
      <alignment vertical="center"/>
      <protection locked="0"/>
    </xf>
    <xf numFmtId="3" fontId="6" fillId="0" borderId="34" xfId="51" applyNumberFormat="1" applyFont="1" applyBorder="1" applyAlignment="1" applyProtection="1">
      <alignment vertical="center"/>
      <protection/>
    </xf>
    <xf numFmtId="3" fontId="6" fillId="0" borderId="32" xfId="51" applyNumberFormat="1" applyFont="1" applyBorder="1" applyAlignment="1" applyProtection="1">
      <alignment vertical="center"/>
      <protection/>
    </xf>
    <xf numFmtId="3" fontId="6" fillId="0" borderId="33" xfId="51" applyNumberFormat="1" applyFont="1" applyBorder="1" applyAlignment="1" applyProtection="1">
      <alignment vertical="center"/>
      <protection/>
    </xf>
    <xf numFmtId="3" fontId="6" fillId="0" borderId="13" xfId="51" applyNumberFormat="1" applyFont="1" applyBorder="1" applyAlignment="1" applyProtection="1">
      <alignment vertical="center"/>
      <protection/>
    </xf>
    <xf numFmtId="3" fontId="6" fillId="0" borderId="37" xfId="51" applyNumberFormat="1" applyFont="1" applyBorder="1" applyAlignment="1" applyProtection="1">
      <alignment vertical="center"/>
      <protection/>
    </xf>
    <xf numFmtId="0" fontId="6" fillId="0" borderId="0" xfId="51" applyFont="1" applyFill="1" applyAlignment="1" applyProtection="1">
      <alignment vertical="center"/>
      <protection locked="0"/>
    </xf>
    <xf numFmtId="0" fontId="6" fillId="34" borderId="0" xfId="51" applyFont="1" applyFill="1" applyAlignment="1">
      <alignment vertical="center"/>
      <protection/>
    </xf>
    <xf numFmtId="4" fontId="9" fillId="34" borderId="0" xfId="51" applyNumberFormat="1" applyFont="1" applyFill="1" applyAlignment="1">
      <alignment vertical="center"/>
      <protection/>
    </xf>
    <xf numFmtId="0" fontId="9" fillId="34" borderId="0" xfId="51" applyFont="1" applyFill="1" applyAlignment="1">
      <alignment vertical="center"/>
      <protection/>
    </xf>
    <xf numFmtId="0" fontId="6" fillId="34" borderId="0" xfId="51" applyFont="1" applyFill="1" applyAlignment="1" applyProtection="1">
      <alignment vertical="center"/>
      <protection locked="0"/>
    </xf>
    <xf numFmtId="0" fontId="8" fillId="0" borderId="38" xfId="52" applyFont="1" applyBorder="1" applyAlignment="1">
      <alignment vertical="center" wrapText="1"/>
      <protection/>
    </xf>
    <xf numFmtId="0" fontId="6" fillId="33" borderId="39" xfId="51" applyFont="1" applyFill="1" applyBorder="1" applyAlignment="1">
      <alignment horizontal="center" vertical="center"/>
      <protection/>
    </xf>
    <xf numFmtId="0" fontId="6" fillId="33" borderId="25" xfId="51" applyFont="1" applyFill="1" applyBorder="1" applyAlignment="1">
      <alignment horizontal="center" vertical="center"/>
      <protection/>
    </xf>
    <xf numFmtId="0" fontId="6" fillId="33" borderId="40" xfId="51" applyFont="1" applyFill="1" applyBorder="1" applyAlignment="1">
      <alignment horizontal="center" vertical="center"/>
      <protection/>
    </xf>
    <xf numFmtId="0" fontId="6" fillId="33" borderId="41" xfId="51" applyFont="1" applyFill="1" applyBorder="1" applyAlignment="1">
      <alignment horizontal="center" vertical="center" wrapText="1"/>
      <protection/>
    </xf>
    <xf numFmtId="3" fontId="6" fillId="0" borderId="0" xfId="51" applyNumberFormat="1" applyFont="1" applyFill="1" applyBorder="1" applyAlignment="1" applyProtection="1">
      <alignment horizontal="left" vertical="center"/>
      <protection hidden="1"/>
    </xf>
    <xf numFmtId="3" fontId="6" fillId="0" borderId="0" xfId="51" applyNumberFormat="1" applyFont="1" applyBorder="1" applyAlignment="1" applyProtection="1">
      <alignment horizontal="left" vertical="center"/>
      <protection hidden="1"/>
    </xf>
    <xf numFmtId="0" fontId="6" fillId="33" borderId="42" xfId="51" applyFont="1" applyFill="1" applyBorder="1" applyAlignment="1">
      <alignment horizontal="center" vertical="center"/>
      <protection/>
    </xf>
    <xf numFmtId="0" fontId="6" fillId="33" borderId="43" xfId="51" applyFont="1" applyFill="1" applyBorder="1" applyAlignment="1">
      <alignment horizontal="center" vertical="center" wrapText="1"/>
      <protection/>
    </xf>
    <xf numFmtId="0" fontId="6" fillId="0" borderId="44" xfId="51" applyFont="1" applyFill="1" applyBorder="1" applyAlignment="1">
      <alignment horizontal="center" vertical="center" wrapText="1"/>
      <protection/>
    </xf>
    <xf numFmtId="0" fontId="8" fillId="33" borderId="45" xfId="54" applyFont="1" applyFill="1" applyBorder="1" applyAlignment="1">
      <alignment horizontal="left" vertical="center"/>
      <protection/>
    </xf>
    <xf numFmtId="0" fontId="8" fillId="33" borderId="46" xfId="54" applyFont="1" applyFill="1" applyBorder="1" applyAlignment="1">
      <alignment horizontal="left" vertical="center"/>
      <protection/>
    </xf>
    <xf numFmtId="0" fontId="6" fillId="33" borderId="47" xfId="51" applyFont="1" applyFill="1" applyBorder="1" applyAlignment="1">
      <alignment vertical="center"/>
      <protection/>
    </xf>
    <xf numFmtId="0" fontId="6" fillId="33" borderId="48" xfId="51" applyFont="1" applyFill="1" applyBorder="1" applyAlignment="1">
      <alignment vertical="center"/>
      <protection/>
    </xf>
    <xf numFmtId="0" fontId="6" fillId="33" borderId="49" xfId="51" applyFont="1" applyFill="1" applyBorder="1" applyAlignment="1">
      <alignment vertical="center"/>
      <protection/>
    </xf>
    <xf numFmtId="0" fontId="6" fillId="33" borderId="50" xfId="54" applyFont="1" applyFill="1" applyBorder="1" applyAlignment="1">
      <alignment horizontal="left" vertical="center"/>
      <protection/>
    </xf>
    <xf numFmtId="0" fontId="6" fillId="0" borderId="31" xfId="51" applyFont="1" applyBorder="1" applyAlignment="1">
      <alignment horizontal="center" vertical="center"/>
      <protection/>
    </xf>
    <xf numFmtId="0" fontId="6" fillId="0" borderId="51" xfId="51" applyFont="1" applyBorder="1" applyAlignment="1" applyProtection="1">
      <alignment horizontal="center" vertical="center" wrapText="1"/>
      <protection locked="0"/>
    </xf>
    <xf numFmtId="0" fontId="6" fillId="0" borderId="52" xfId="51" applyFont="1" applyBorder="1" applyAlignment="1" applyProtection="1">
      <alignment horizontal="center" vertical="center" wrapText="1"/>
      <protection locked="0"/>
    </xf>
    <xf numFmtId="0" fontId="6" fillId="0" borderId="53" xfId="51" applyFont="1" applyBorder="1" applyAlignment="1" applyProtection="1">
      <alignment horizontal="center" vertical="center" wrapText="1"/>
      <protection locked="0"/>
    </xf>
    <xf numFmtId="0" fontId="6" fillId="0" borderId="54" xfId="51" applyFont="1" applyBorder="1" applyAlignment="1" applyProtection="1">
      <alignment horizontal="center" vertical="center" wrapText="1"/>
      <protection locked="0"/>
    </xf>
    <xf numFmtId="0" fontId="6" fillId="0" borderId="55" xfId="51" applyFont="1" applyBorder="1" applyAlignment="1" applyProtection="1">
      <alignment horizontal="center" vertical="center" wrapText="1"/>
      <protection locked="0"/>
    </xf>
    <xf numFmtId="0" fontId="6" fillId="0" borderId="16" xfId="51" applyFont="1" applyBorder="1" applyAlignment="1" applyProtection="1">
      <alignment horizontal="center" vertical="center" wrapText="1"/>
      <protection locked="0"/>
    </xf>
    <xf numFmtId="0" fontId="6" fillId="0" borderId="14" xfId="51" applyFont="1" applyBorder="1" applyAlignment="1" applyProtection="1">
      <alignment horizontal="center" vertical="center" wrapText="1"/>
      <protection locked="0"/>
    </xf>
    <xf numFmtId="0" fontId="6" fillId="0" borderId="56" xfId="51" applyFont="1" applyBorder="1" applyAlignment="1" applyProtection="1">
      <alignment horizontal="center" vertical="center" wrapText="1"/>
      <protection locked="0"/>
    </xf>
    <xf numFmtId="0" fontId="6" fillId="0" borderId="19" xfId="51" applyFont="1" applyBorder="1" applyAlignment="1" applyProtection="1">
      <alignment horizontal="center" vertical="center" wrapText="1"/>
      <protection locked="0"/>
    </xf>
    <xf numFmtId="0" fontId="12" fillId="0" borderId="14" xfId="0" applyFont="1" applyBorder="1" applyAlignment="1">
      <alignment horizontal="center" vertical="center"/>
    </xf>
    <xf numFmtId="0" fontId="12" fillId="0" borderId="57" xfId="0" applyFont="1" applyBorder="1" applyAlignment="1">
      <alignment horizontal="center" vertical="center" wrapText="1" shrinkToFit="1"/>
    </xf>
    <xf numFmtId="0" fontId="12" fillId="0" borderId="57" xfId="0" applyFont="1" applyFill="1" applyBorder="1" applyAlignment="1">
      <alignment horizontal="center" vertical="center" wrapText="1" shrinkToFit="1"/>
    </xf>
    <xf numFmtId="0" fontId="12" fillId="0" borderId="58" xfId="0" applyFont="1" applyFill="1" applyBorder="1" applyAlignment="1">
      <alignment horizontal="center" vertical="center" wrapText="1" shrinkToFit="1"/>
    </xf>
    <xf numFmtId="0" fontId="12" fillId="0" borderId="0" xfId="0" applyFont="1" applyAlignment="1">
      <alignment horizontal="left" vertical="center" wrapText="1"/>
    </xf>
    <xf numFmtId="0" fontId="12" fillId="0" borderId="0" xfId="55" applyFont="1" applyAlignment="1">
      <alignment vertical="center"/>
      <protection/>
    </xf>
    <xf numFmtId="0" fontId="6" fillId="0" borderId="0" xfId="55" applyFont="1" applyAlignment="1">
      <alignment vertical="center"/>
      <protection/>
    </xf>
    <xf numFmtId="0" fontId="6" fillId="0" borderId="0" xfId="55" applyFont="1" applyAlignment="1" applyProtection="1">
      <alignment vertical="center"/>
      <protection locked="0"/>
    </xf>
    <xf numFmtId="0" fontId="12" fillId="0" borderId="59" xfId="0" applyFont="1" applyBorder="1" applyAlignment="1">
      <alignment horizontal="center" vertical="center"/>
    </xf>
    <xf numFmtId="0" fontId="12" fillId="0" borderId="60" xfId="0" applyFont="1" applyFill="1" applyBorder="1" applyAlignment="1">
      <alignment horizontal="center" vertical="center" wrapText="1" shrinkToFit="1"/>
    </xf>
    <xf numFmtId="0" fontId="8" fillId="0" borderId="0" xfId="55" applyFont="1" applyAlignment="1">
      <alignment vertical="center"/>
      <protection/>
    </xf>
    <xf numFmtId="0" fontId="22" fillId="0" borderId="0" xfId="0" applyFont="1" applyAlignment="1">
      <alignment vertical="center"/>
    </xf>
    <xf numFmtId="0" fontId="12" fillId="0" borderId="16" xfId="0" applyFont="1" applyBorder="1" applyAlignment="1">
      <alignment horizontal="center" vertical="center"/>
    </xf>
    <xf numFmtId="0" fontId="12" fillId="0" borderId="14" xfId="0" applyFont="1" applyBorder="1" applyAlignment="1">
      <alignment horizontal="center" vertical="center" wrapText="1" shrinkToFit="1"/>
    </xf>
    <xf numFmtId="0" fontId="12" fillId="0" borderId="60" xfId="0" applyFont="1" applyBorder="1" applyAlignment="1">
      <alignment horizontal="center" vertical="center" wrapText="1" shrinkToFit="1"/>
    </xf>
    <xf numFmtId="0" fontId="12" fillId="0" borderId="61" xfId="0" applyFont="1" applyFill="1" applyBorder="1" applyAlignment="1">
      <alignment horizontal="center" vertical="center" wrapText="1" shrinkToFit="1"/>
    </xf>
    <xf numFmtId="0" fontId="12" fillId="0" borderId="62" xfId="0" applyFont="1" applyFill="1" applyBorder="1" applyAlignment="1">
      <alignment horizontal="center" vertical="center"/>
    </xf>
    <xf numFmtId="0" fontId="12" fillId="0" borderId="33" xfId="0" applyFont="1" applyFill="1" applyBorder="1" applyAlignment="1">
      <alignment vertical="center"/>
    </xf>
    <xf numFmtId="0" fontId="12" fillId="0" borderId="63" xfId="0" applyFont="1" applyFill="1" applyBorder="1" applyAlignment="1">
      <alignment vertical="center"/>
    </xf>
    <xf numFmtId="0" fontId="12" fillId="0" borderId="64" xfId="0" applyFont="1" applyFill="1" applyBorder="1" applyAlignment="1">
      <alignment horizontal="center" vertical="center"/>
    </xf>
    <xf numFmtId="0" fontId="12" fillId="0" borderId="35" xfId="0" applyFont="1" applyFill="1" applyBorder="1" applyAlignment="1">
      <alignment vertical="center"/>
    </xf>
    <xf numFmtId="0" fontId="0" fillId="0" borderId="0" xfId="0" applyAlignment="1">
      <alignment horizontal="righ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horizontal="righ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8" fillId="0" borderId="0" xfId="55" applyFont="1" applyFill="1" applyAlignment="1">
      <alignment vertical="center"/>
      <protection/>
    </xf>
    <xf numFmtId="0" fontId="20" fillId="0" borderId="0" xfId="0" applyFont="1" applyFill="1" applyBorder="1" applyAlignment="1">
      <alignment horizontal="left" vertical="center"/>
    </xf>
    <xf numFmtId="0" fontId="1" fillId="0" borderId="0" xfId="0" applyFont="1" applyFill="1" applyBorder="1" applyAlignment="1">
      <alignment vertical="center"/>
    </xf>
    <xf numFmtId="0" fontId="6" fillId="0" borderId="33" xfId="0" applyFont="1" applyFill="1" applyBorder="1" applyAlignment="1">
      <alignment vertical="center"/>
    </xf>
    <xf numFmtId="3" fontId="0" fillId="0" borderId="0" xfId="0" applyNumberFormat="1" applyAlignment="1">
      <alignment horizontal="right" vertical="center"/>
    </xf>
    <xf numFmtId="0" fontId="6" fillId="33" borderId="65" xfId="51" applyFont="1" applyFill="1" applyBorder="1" applyAlignment="1">
      <alignment horizontal="center" vertical="center" wrapText="1"/>
      <protection/>
    </xf>
    <xf numFmtId="0" fontId="6" fillId="0" borderId="66" xfId="51" applyFont="1" applyBorder="1" applyAlignment="1">
      <alignment horizontal="center" vertical="center"/>
      <protection/>
    </xf>
    <xf numFmtId="0" fontId="6" fillId="0" borderId="67" xfId="51" applyFont="1" applyBorder="1" applyAlignment="1">
      <alignment horizontal="center" vertical="center"/>
      <protection/>
    </xf>
    <xf numFmtId="0" fontId="6" fillId="0" borderId="68" xfId="51" applyFont="1" applyBorder="1" applyAlignment="1">
      <alignment horizontal="center" vertical="center"/>
      <protection/>
    </xf>
    <xf numFmtId="0" fontId="8" fillId="0" borderId="0" xfId="52" applyFont="1" applyBorder="1" applyAlignment="1">
      <alignment vertical="center"/>
      <protection/>
    </xf>
    <xf numFmtId="0" fontId="6" fillId="0" borderId="10" xfId="52" applyFont="1" applyBorder="1" applyAlignment="1">
      <alignment vertical="center" wrapText="1"/>
      <protection/>
    </xf>
    <xf numFmtId="49" fontId="6" fillId="0" borderId="14" xfId="52" applyNumberFormat="1" applyFont="1" applyBorder="1" applyAlignment="1">
      <alignment horizontal="center" vertical="center"/>
      <protection/>
    </xf>
    <xf numFmtId="0" fontId="6" fillId="0" borderId="16" xfId="52" applyFont="1" applyBorder="1" applyAlignment="1">
      <alignment horizontal="center" vertical="center" wrapText="1"/>
      <protection/>
    </xf>
    <xf numFmtId="3" fontId="6" fillId="0" borderId="0" xfId="52" applyNumberFormat="1" applyFont="1" applyBorder="1" applyAlignment="1">
      <alignment vertical="center"/>
      <protection/>
    </xf>
    <xf numFmtId="0" fontId="6" fillId="0" borderId="0" xfId="52" applyFont="1" applyBorder="1" applyAlignment="1">
      <alignment vertical="center" wrapText="1"/>
      <protection/>
    </xf>
    <xf numFmtId="0" fontId="6" fillId="0" borderId="0" xfId="52" applyFont="1" applyBorder="1" applyAlignment="1">
      <alignment horizontal="center" vertical="center"/>
      <protection/>
    </xf>
    <xf numFmtId="0" fontId="6" fillId="0" borderId="69" xfId="51" applyFont="1" applyBorder="1" applyAlignment="1" applyProtection="1">
      <alignment vertical="center"/>
      <protection/>
    </xf>
    <xf numFmtId="0" fontId="6" fillId="0" borderId="16" xfId="51" applyFont="1" applyBorder="1" applyAlignment="1" applyProtection="1">
      <alignment vertical="center"/>
      <protection/>
    </xf>
    <xf numFmtId="0" fontId="6" fillId="0" borderId="12" xfId="51" applyFont="1" applyBorder="1" applyAlignment="1" applyProtection="1">
      <alignment vertical="center"/>
      <protection/>
    </xf>
    <xf numFmtId="0" fontId="6" fillId="0" borderId="70" xfId="51" applyFont="1" applyBorder="1" applyAlignment="1" applyProtection="1">
      <alignment vertical="center"/>
      <protection/>
    </xf>
    <xf numFmtId="0" fontId="6" fillId="0" borderId="0" xfId="51" applyFont="1" applyAlignment="1" applyProtection="1">
      <alignment vertical="center"/>
      <protection/>
    </xf>
    <xf numFmtId="0" fontId="12" fillId="0" borderId="0" xfId="51" applyFont="1" applyAlignment="1" applyProtection="1">
      <alignment horizontal="right" vertical="top" wrapText="1"/>
      <protection/>
    </xf>
    <xf numFmtId="0" fontId="12" fillId="0" borderId="0" xfId="51" applyFont="1" applyAlignment="1" applyProtection="1">
      <alignment vertical="top" wrapText="1"/>
      <protection/>
    </xf>
    <xf numFmtId="3" fontId="6" fillId="0" borderId="22" xfId="51" applyNumberFormat="1" applyFont="1" applyFill="1" applyBorder="1" applyAlignment="1" applyProtection="1">
      <alignment vertical="center"/>
      <protection locked="0"/>
    </xf>
    <xf numFmtId="3" fontId="6" fillId="0" borderId="24" xfId="51" applyNumberFormat="1" applyFont="1" applyFill="1" applyBorder="1" applyAlignment="1" applyProtection="1">
      <alignment vertical="center"/>
      <protection locked="0"/>
    </xf>
    <xf numFmtId="3" fontId="6" fillId="0" borderId="19" xfId="51" applyNumberFormat="1" applyFont="1" applyFill="1" applyBorder="1" applyAlignment="1" applyProtection="1">
      <alignment vertical="center"/>
      <protection locked="0"/>
    </xf>
    <xf numFmtId="3" fontId="6" fillId="0" borderId="21" xfId="51" applyNumberFormat="1" applyFont="1" applyFill="1" applyBorder="1" applyAlignment="1" applyProtection="1">
      <alignment vertical="center"/>
      <protection locked="0"/>
    </xf>
    <xf numFmtId="0" fontId="7" fillId="0" borderId="0" xfId="51" applyFont="1" applyAlignment="1" applyProtection="1">
      <alignment vertical="center"/>
      <protection/>
    </xf>
    <xf numFmtId="4" fontId="6" fillId="0" borderId="0" xfId="51" applyNumberFormat="1" applyFont="1" applyAlignment="1" applyProtection="1">
      <alignment vertical="center"/>
      <protection/>
    </xf>
    <xf numFmtId="4" fontId="12" fillId="0" borderId="0" xfId="51" applyNumberFormat="1" applyFont="1" applyBorder="1" applyAlignment="1" applyProtection="1">
      <alignment horizontal="right" vertical="center" wrapText="1"/>
      <protection/>
    </xf>
    <xf numFmtId="0" fontId="6" fillId="0" borderId="12" xfId="51" applyFont="1" applyBorder="1" applyAlignment="1" applyProtection="1">
      <alignment horizontal="center" vertical="center"/>
      <protection/>
    </xf>
    <xf numFmtId="0" fontId="6" fillId="0" borderId="71" xfId="51" applyFont="1" applyBorder="1" applyAlignment="1" applyProtection="1">
      <alignment horizontal="center" vertical="center"/>
      <protection/>
    </xf>
    <xf numFmtId="0" fontId="6" fillId="0" borderId="72" xfId="51" applyFont="1" applyBorder="1" applyAlignment="1" applyProtection="1">
      <alignment horizontal="center" vertical="center"/>
      <protection/>
    </xf>
    <xf numFmtId="4" fontId="6" fillId="0" borderId="13" xfId="51" applyNumberFormat="1" applyFont="1" applyBorder="1" applyAlignment="1" applyProtection="1">
      <alignment horizontal="center" vertical="center"/>
      <protection/>
    </xf>
    <xf numFmtId="4" fontId="6" fillId="0" borderId="22" xfId="51" applyNumberFormat="1" applyFont="1" applyBorder="1" applyAlignment="1" applyProtection="1">
      <alignment horizontal="center" vertical="center"/>
      <protection/>
    </xf>
    <xf numFmtId="0" fontId="6" fillId="0" borderId="0" xfId="51" applyFont="1" applyAlignment="1" applyProtection="1">
      <alignment horizontal="center" vertical="center"/>
      <protection/>
    </xf>
    <xf numFmtId="0" fontId="6" fillId="0" borderId="15" xfId="51" applyFont="1" applyBorder="1" applyAlignment="1" applyProtection="1">
      <alignment vertical="center"/>
      <protection/>
    </xf>
    <xf numFmtId="0" fontId="6" fillId="0" borderId="14" xfId="51" applyFont="1" applyBorder="1" applyAlignment="1" applyProtection="1">
      <alignment vertical="center"/>
      <protection/>
    </xf>
    <xf numFmtId="0" fontId="12" fillId="0" borderId="0" xfId="51" applyFont="1" applyBorder="1" applyAlignment="1" applyProtection="1">
      <alignment vertical="center" wrapText="1"/>
      <protection/>
    </xf>
    <xf numFmtId="0" fontId="6" fillId="0" borderId="20" xfId="51" applyFont="1" applyBorder="1" applyAlignment="1" applyProtection="1">
      <alignment vertical="center"/>
      <protection/>
    </xf>
    <xf numFmtId="0" fontId="6" fillId="0" borderId="73" xfId="51" applyFont="1" applyBorder="1" applyAlignment="1" applyProtection="1">
      <alignment vertical="center"/>
      <protection/>
    </xf>
    <xf numFmtId="0" fontId="6" fillId="0" borderId="71" xfId="51" applyFont="1" applyBorder="1" applyAlignment="1" applyProtection="1">
      <alignment vertical="center"/>
      <protection/>
    </xf>
    <xf numFmtId="3" fontId="6" fillId="0" borderId="13" xfId="51" applyNumberFormat="1" applyFont="1" applyBorder="1" applyAlignment="1" applyProtection="1">
      <alignment horizontal="right" vertical="center" wrapText="1"/>
      <protection/>
    </xf>
    <xf numFmtId="0" fontId="6" fillId="0" borderId="74" xfId="51" applyFont="1" applyBorder="1" applyAlignment="1" applyProtection="1">
      <alignment vertical="center"/>
      <protection/>
    </xf>
    <xf numFmtId="0" fontId="6" fillId="0" borderId="0" xfId="51" applyFont="1" applyFill="1" applyBorder="1" applyAlignment="1" applyProtection="1">
      <alignment vertical="center"/>
      <protection/>
    </xf>
    <xf numFmtId="0" fontId="6" fillId="0" borderId="56" xfId="51" applyFont="1" applyBorder="1" applyAlignment="1" applyProtection="1">
      <alignment vertical="center"/>
      <protection/>
    </xf>
    <xf numFmtId="0" fontId="6" fillId="0" borderId="75" xfId="51" applyFont="1" applyBorder="1" applyAlignment="1" applyProtection="1">
      <alignment vertical="center"/>
      <protection/>
    </xf>
    <xf numFmtId="0" fontId="6" fillId="0" borderId="76" xfId="51" applyFont="1" applyBorder="1" applyAlignment="1" applyProtection="1">
      <alignment vertical="center"/>
      <protection/>
    </xf>
    <xf numFmtId="0" fontId="19" fillId="0" borderId="0" xfId="51" applyFont="1" applyAlignment="1" applyProtection="1">
      <alignment vertical="center"/>
      <protection/>
    </xf>
    <xf numFmtId="4" fontId="6" fillId="0" borderId="0" xfId="51" applyNumberFormat="1" applyFont="1" applyAlignment="1" applyProtection="1">
      <alignment horizontal="right"/>
      <protection/>
    </xf>
    <xf numFmtId="0" fontId="6" fillId="0" borderId="17" xfId="51" applyFont="1" applyBorder="1" applyAlignment="1" applyProtection="1">
      <alignment vertical="center"/>
      <protection/>
    </xf>
    <xf numFmtId="0" fontId="6" fillId="0" borderId="10" xfId="51" applyFont="1" applyBorder="1" applyAlignment="1" applyProtection="1">
      <alignment vertical="center"/>
      <protection/>
    </xf>
    <xf numFmtId="0" fontId="6" fillId="0" borderId="10" xfId="51" applyFont="1" applyBorder="1" applyAlignment="1" applyProtection="1">
      <alignment vertical="center"/>
      <protection/>
    </xf>
    <xf numFmtId="0" fontId="8" fillId="0" borderId="10" xfId="51" applyFont="1" applyBorder="1" applyProtection="1">
      <alignment/>
      <protection/>
    </xf>
    <xf numFmtId="3" fontId="8" fillId="0" borderId="33" xfId="51" applyNumberFormat="1" applyFont="1" applyBorder="1" applyAlignment="1" applyProtection="1">
      <alignment horizontal="right" vertical="center"/>
      <protection/>
    </xf>
    <xf numFmtId="0" fontId="6" fillId="0" borderId="77" xfId="51" applyFont="1" applyBorder="1" applyAlignment="1" applyProtection="1">
      <alignment vertical="center"/>
      <protection/>
    </xf>
    <xf numFmtId="0" fontId="6" fillId="0" borderId="78" xfId="51" applyFont="1" applyBorder="1" applyAlignment="1" applyProtection="1">
      <alignment vertical="center"/>
      <protection/>
    </xf>
    <xf numFmtId="0" fontId="8" fillId="0" borderId="0" xfId="51" applyFont="1" applyProtection="1">
      <alignment/>
      <protection/>
    </xf>
    <xf numFmtId="0" fontId="8" fillId="0" borderId="79" xfId="51" applyFont="1" applyBorder="1" applyAlignment="1" applyProtection="1">
      <alignment horizontal="justify" vertical="top" wrapText="1"/>
      <protection/>
    </xf>
    <xf numFmtId="3" fontId="8" fillId="0" borderId="32" xfId="51" applyNumberFormat="1" applyFont="1" applyBorder="1" applyAlignment="1" applyProtection="1">
      <alignment horizontal="right" vertical="top" wrapText="1"/>
      <protection/>
    </xf>
    <xf numFmtId="0" fontId="6" fillId="0" borderId="79" xfId="51" applyFont="1" applyBorder="1" applyAlignment="1" applyProtection="1">
      <alignment horizontal="justify" vertical="top" wrapText="1"/>
      <protection/>
    </xf>
    <xf numFmtId="0" fontId="6" fillId="0" borderId="10" xfId="51" applyFont="1" applyBorder="1" applyAlignment="1" applyProtection="1">
      <alignment horizontal="justify" vertical="top" wrapText="1"/>
      <protection/>
    </xf>
    <xf numFmtId="0" fontId="8" fillId="0" borderId="77" xfId="51" applyFont="1" applyBorder="1" applyAlignment="1" applyProtection="1">
      <alignment horizontal="justify" vertical="top" wrapText="1"/>
      <protection/>
    </xf>
    <xf numFmtId="3" fontId="8" fillId="0" borderId="35" xfId="51" applyNumberFormat="1" applyFont="1" applyBorder="1" applyAlignment="1" applyProtection="1">
      <alignment horizontal="right" vertical="top" wrapText="1"/>
      <protection/>
    </xf>
    <xf numFmtId="0" fontId="6" fillId="0" borderId="0" xfId="51" applyFont="1" applyAlignment="1" applyProtection="1">
      <alignment vertical="center"/>
      <protection/>
    </xf>
    <xf numFmtId="0" fontId="6" fillId="0" borderId="0" xfId="51" applyFont="1" applyFill="1" applyAlignment="1" applyProtection="1">
      <alignment horizontal="left" vertical="center"/>
      <protection/>
    </xf>
    <xf numFmtId="0" fontId="6" fillId="0" borderId="0" xfId="51" applyFont="1" applyFill="1" applyAlignment="1" applyProtection="1">
      <alignment vertical="center"/>
      <protection/>
    </xf>
    <xf numFmtId="0" fontId="6" fillId="0" borderId="0" xfId="51" applyFont="1" applyBorder="1" applyAlignment="1" applyProtection="1">
      <alignment vertical="center"/>
      <protection/>
    </xf>
    <xf numFmtId="0" fontId="0" fillId="0" borderId="0" xfId="0" applyAlignment="1" applyProtection="1">
      <alignment vertical="center"/>
      <protection/>
    </xf>
    <xf numFmtId="0" fontId="21" fillId="0" borderId="0" xfId="51" applyFont="1" applyAlignment="1" applyProtection="1">
      <alignment vertical="center"/>
      <protection/>
    </xf>
    <xf numFmtId="0" fontId="12" fillId="0" borderId="0" xfId="0" applyFont="1" applyAlignment="1" applyProtection="1">
      <alignment horizontal="right" vertical="center"/>
      <protection/>
    </xf>
    <xf numFmtId="0" fontId="6" fillId="0" borderId="0" xfId="51" applyFont="1" applyBorder="1" applyAlignment="1" applyProtection="1">
      <alignment horizontal="center" vertical="center"/>
      <protection/>
    </xf>
    <xf numFmtId="0" fontId="6" fillId="0" borderId="60" xfId="51" applyFont="1" applyFill="1" applyBorder="1" applyAlignment="1" applyProtection="1">
      <alignment horizontal="center" vertical="center" wrapText="1"/>
      <protection/>
    </xf>
    <xf numFmtId="0" fontId="6" fillId="0" borderId="80" xfId="51" applyFont="1" applyFill="1" applyBorder="1" applyAlignment="1" applyProtection="1">
      <alignment horizontal="center" vertical="center" wrapText="1"/>
      <protection/>
    </xf>
    <xf numFmtId="0" fontId="6" fillId="0" borderId="57" xfId="51" applyFont="1" applyFill="1" applyBorder="1" applyAlignment="1" applyProtection="1">
      <alignment horizontal="center" vertical="center" wrapText="1"/>
      <protection/>
    </xf>
    <xf numFmtId="0" fontId="6" fillId="0" borderId="58" xfId="51"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6" fillId="0" borderId="14" xfId="51" applyFont="1" applyBorder="1" applyAlignment="1" applyProtection="1">
      <alignment horizontal="left" vertical="center" wrapText="1"/>
      <protection/>
    </xf>
    <xf numFmtId="0" fontId="20" fillId="0" borderId="0" xfId="0" applyFont="1" applyAlignment="1" applyProtection="1">
      <alignment vertical="center"/>
      <protection/>
    </xf>
    <xf numFmtId="0" fontId="12" fillId="0" borderId="0" xfId="51" applyFont="1" applyAlignment="1" applyProtection="1">
      <alignment horizontal="left" vertical="center"/>
      <protection/>
    </xf>
    <xf numFmtId="0" fontId="12" fillId="0" borderId="0" xfId="51" applyFont="1" applyAlignment="1" applyProtection="1">
      <alignment horizontal="right" vertical="center"/>
      <protection/>
    </xf>
    <xf numFmtId="0" fontId="6" fillId="0" borderId="57" xfId="51" applyFont="1" applyBorder="1" applyAlignment="1" applyProtection="1">
      <alignment horizontal="center" vertical="center"/>
      <protection/>
    </xf>
    <xf numFmtId="0" fontId="6" fillId="0" borderId="79" xfId="51" applyFont="1" applyBorder="1" applyAlignment="1" applyProtection="1">
      <alignment horizontal="center" vertical="center" wrapText="1"/>
      <protection/>
    </xf>
    <xf numFmtId="0" fontId="6" fillId="0" borderId="10" xfId="51" applyFont="1" applyBorder="1" applyAlignment="1" applyProtection="1">
      <alignment horizontal="center" vertical="center" wrapText="1"/>
      <protection/>
    </xf>
    <xf numFmtId="0" fontId="6" fillId="0" borderId="56" xfId="51" applyFont="1" applyFill="1" applyBorder="1" applyAlignment="1" applyProtection="1">
      <alignment horizontal="left" vertical="center"/>
      <protection/>
    </xf>
    <xf numFmtId="0" fontId="6" fillId="0" borderId="38" xfId="51" applyFont="1" applyBorder="1" applyAlignment="1" applyProtection="1">
      <alignment horizontal="center" vertical="center" wrapText="1"/>
      <protection/>
    </xf>
    <xf numFmtId="0" fontId="8" fillId="0" borderId="81" xfId="51" applyFont="1" applyBorder="1" applyAlignment="1" applyProtection="1">
      <alignment horizontal="center" vertical="center" wrapText="1"/>
      <protection/>
    </xf>
    <xf numFmtId="0" fontId="12" fillId="0" borderId="0" xfId="0" applyFont="1" applyAlignment="1" applyProtection="1">
      <alignment vertical="center"/>
      <protection/>
    </xf>
    <xf numFmtId="0" fontId="0" fillId="0" borderId="0" xfId="0" applyAlignment="1" applyProtection="1">
      <alignment/>
      <protection/>
    </xf>
    <xf numFmtId="0" fontId="6" fillId="0" borderId="0" xfId="51" applyFont="1" applyAlignment="1" applyProtection="1">
      <alignment horizontal="right" vertical="center"/>
      <protection/>
    </xf>
    <xf numFmtId="0" fontId="6" fillId="0" borderId="55" xfId="51" applyFont="1" applyBorder="1" applyAlignment="1" applyProtection="1">
      <alignment horizontal="center" vertical="center" wrapText="1"/>
      <protection/>
    </xf>
    <xf numFmtId="0" fontId="8" fillId="35" borderId="82" xfId="51" applyFont="1" applyFill="1" applyBorder="1" applyAlignment="1" applyProtection="1">
      <alignment vertical="center" wrapText="1"/>
      <protection/>
    </xf>
    <xf numFmtId="3" fontId="8" fillId="35" borderId="23" xfId="51" applyNumberFormat="1" applyFont="1" applyFill="1" applyBorder="1" applyAlignment="1" applyProtection="1">
      <alignment vertical="center" wrapText="1"/>
      <protection/>
    </xf>
    <xf numFmtId="173" fontId="8" fillId="35" borderId="24" xfId="51" applyNumberFormat="1" applyFont="1" applyFill="1" applyBorder="1" applyAlignment="1" applyProtection="1">
      <alignment horizontal="center" vertical="center"/>
      <protection/>
    </xf>
    <xf numFmtId="3" fontId="6" fillId="0" borderId="16" xfId="51" applyNumberFormat="1" applyFont="1" applyBorder="1" applyAlignment="1" applyProtection="1">
      <alignment horizontal="center" vertical="center"/>
      <protection/>
    </xf>
    <xf numFmtId="3" fontId="6" fillId="0" borderId="62" xfId="51" applyNumberFormat="1" applyFont="1" applyBorder="1" applyAlignment="1" applyProtection="1">
      <alignment vertical="center"/>
      <protection/>
    </xf>
    <xf numFmtId="3" fontId="6" fillId="0" borderId="62" xfId="51" applyNumberFormat="1" applyFont="1" applyBorder="1" applyAlignment="1" applyProtection="1">
      <alignment vertical="center" wrapText="1"/>
      <protection/>
    </xf>
    <xf numFmtId="3" fontId="8" fillId="35" borderId="15" xfId="51" applyNumberFormat="1" applyFont="1" applyFill="1" applyBorder="1" applyAlignment="1" applyProtection="1">
      <alignment vertical="center" wrapText="1"/>
      <protection/>
    </xf>
    <xf numFmtId="3" fontId="6" fillId="0" borderId="56" xfId="51" applyNumberFormat="1" applyFont="1" applyBorder="1" applyAlignment="1" applyProtection="1">
      <alignment vertical="center" wrapText="1"/>
      <protection/>
    </xf>
    <xf numFmtId="3" fontId="6" fillId="0" borderId="14" xfId="51" applyNumberFormat="1" applyFont="1" applyBorder="1" applyAlignment="1" applyProtection="1">
      <alignment vertical="center" wrapText="1"/>
      <protection/>
    </xf>
    <xf numFmtId="3" fontId="6" fillId="0" borderId="20" xfId="51" applyNumberFormat="1" applyFont="1" applyBorder="1" applyAlignment="1" applyProtection="1">
      <alignment vertical="center" wrapText="1"/>
      <protection/>
    </xf>
    <xf numFmtId="0" fontId="6" fillId="0" borderId="0" xfId="51" applyFont="1" applyBorder="1" applyAlignment="1" applyProtection="1">
      <alignment horizontal="left" vertical="center"/>
      <protection/>
    </xf>
    <xf numFmtId="0" fontId="8" fillId="0" borderId="0" xfId="51" applyFont="1" applyBorder="1" applyAlignment="1" applyProtection="1">
      <alignment horizontal="left" vertical="center"/>
      <protection/>
    </xf>
    <xf numFmtId="0" fontId="6" fillId="0" borderId="0" xfId="51" applyFont="1" applyAlignment="1" applyProtection="1">
      <alignment horizontal="left" vertical="center" wrapText="1"/>
      <protection/>
    </xf>
    <xf numFmtId="0" fontId="6" fillId="0" borderId="0" xfId="51" applyFont="1" applyFill="1" applyAlignment="1" applyProtection="1">
      <alignment horizontal="left" vertical="center"/>
      <protection/>
    </xf>
    <xf numFmtId="0" fontId="6" fillId="0" borderId="0" xfId="51" applyFont="1" applyAlignment="1" applyProtection="1">
      <alignment horizontal="left" vertical="center"/>
      <protection/>
    </xf>
    <xf numFmtId="0" fontId="6" fillId="0" borderId="0" xfId="51" applyFont="1" applyAlignment="1" applyProtection="1">
      <alignment horizontal="left" vertical="center"/>
      <protection/>
    </xf>
    <xf numFmtId="0" fontId="19" fillId="0" borderId="0" xfId="51" applyFont="1" applyAlignment="1" applyProtection="1">
      <alignment horizontal="left" vertical="center"/>
      <protection/>
    </xf>
    <xf numFmtId="0" fontId="28" fillId="0" borderId="0" xfId="51" applyFont="1" applyAlignment="1" applyProtection="1">
      <alignment vertical="center"/>
      <protection/>
    </xf>
    <xf numFmtId="0" fontId="19" fillId="0" borderId="0" xfId="51" applyFont="1" applyAlignment="1" applyProtection="1">
      <alignment vertical="center"/>
      <protection/>
    </xf>
    <xf numFmtId="0" fontId="26" fillId="0" borderId="0" xfId="51" applyFont="1" applyAlignment="1" applyProtection="1">
      <alignment horizontal="right" vertical="center"/>
      <protection/>
    </xf>
    <xf numFmtId="0" fontId="6" fillId="0" borderId="57" xfId="51" applyFont="1" applyBorder="1" applyAlignment="1" applyProtection="1">
      <alignment horizontal="center" vertical="center" wrapText="1"/>
      <protection/>
    </xf>
    <xf numFmtId="0" fontId="6" fillId="0" borderId="58" xfId="51" applyFont="1" applyBorder="1" applyAlignment="1" applyProtection="1">
      <alignment horizontal="center" vertical="center" wrapText="1"/>
      <protection/>
    </xf>
    <xf numFmtId="0" fontId="6" fillId="0" borderId="56" xfId="51" applyFont="1" applyBorder="1" applyAlignment="1" applyProtection="1">
      <alignment vertical="center" wrapText="1"/>
      <protection/>
    </xf>
    <xf numFmtId="0" fontId="4" fillId="0" borderId="0" xfId="51" applyProtection="1">
      <alignment/>
      <protection/>
    </xf>
    <xf numFmtId="0" fontId="6" fillId="35" borderId="14" xfId="51" applyFont="1" applyFill="1" applyBorder="1" applyAlignment="1" applyProtection="1">
      <alignment horizontal="left" vertical="center"/>
      <protection/>
    </xf>
    <xf numFmtId="0" fontId="6" fillId="35" borderId="14" xfId="51" applyFont="1" applyFill="1" applyBorder="1" applyAlignment="1" applyProtection="1">
      <alignment horizontal="left" vertical="center" wrapText="1"/>
      <protection/>
    </xf>
    <xf numFmtId="0" fontId="6" fillId="0" borderId="59" xfId="51" applyFont="1" applyBorder="1" applyAlignment="1" applyProtection="1">
      <alignment horizontal="justify" vertical="center" wrapText="1"/>
      <protection/>
    </xf>
    <xf numFmtId="0" fontId="5" fillId="0" borderId="0" xfId="51" applyFont="1" applyAlignment="1" applyProtection="1">
      <alignment vertical="center"/>
      <protection/>
    </xf>
    <xf numFmtId="0" fontId="6" fillId="0" borderId="0" xfId="51" applyFont="1" applyBorder="1" applyProtection="1">
      <alignment/>
      <protection/>
    </xf>
    <xf numFmtId="0" fontId="6" fillId="0" borderId="0" xfId="51" applyFont="1" applyBorder="1" applyAlignment="1" applyProtection="1">
      <alignment horizontal="justify" vertical="center" wrapText="1"/>
      <protection/>
    </xf>
    <xf numFmtId="3" fontId="6" fillId="35" borderId="14" xfId="51" applyNumberFormat="1" applyFont="1" applyFill="1" applyBorder="1" applyAlignment="1" applyProtection="1">
      <alignment vertical="center" wrapText="1"/>
      <protection/>
    </xf>
    <xf numFmtId="3" fontId="6" fillId="35" borderId="14" xfId="51" applyNumberFormat="1" applyFont="1" applyFill="1" applyBorder="1" applyAlignment="1" applyProtection="1">
      <alignment vertical="center" wrapText="1"/>
      <protection locked="0"/>
    </xf>
    <xf numFmtId="3" fontId="6" fillId="35" borderId="57" xfId="51" applyNumberFormat="1" applyFont="1" applyFill="1" applyBorder="1" applyAlignment="1" applyProtection="1">
      <alignment vertical="center"/>
      <protection locked="0"/>
    </xf>
    <xf numFmtId="0" fontId="31" fillId="0" borderId="16" xfId="0" applyFont="1" applyBorder="1" applyAlignment="1">
      <alignment horizontal="center" vertical="center"/>
    </xf>
    <xf numFmtId="0" fontId="32" fillId="0" borderId="10" xfId="0" applyFont="1" applyBorder="1" applyAlignment="1">
      <alignment vertical="center"/>
    </xf>
    <xf numFmtId="0" fontId="32" fillId="0" borderId="16" xfId="0" applyFont="1" applyBorder="1" applyAlignment="1">
      <alignment horizontal="center" vertical="center" wrapText="1"/>
    </xf>
    <xf numFmtId="0" fontId="8" fillId="0" borderId="16" xfId="52" applyFont="1" applyBorder="1" applyAlignment="1">
      <alignment horizontal="center" vertical="center"/>
      <protection/>
    </xf>
    <xf numFmtId="0" fontId="8" fillId="0" borderId="38" xfId="0" applyFont="1" applyBorder="1" applyAlignment="1">
      <alignment vertical="center"/>
    </xf>
    <xf numFmtId="0" fontId="8" fillId="0" borderId="60" xfId="0" applyFont="1" applyBorder="1" applyAlignment="1">
      <alignment horizontal="center" vertical="center" wrapText="1"/>
    </xf>
    <xf numFmtId="49" fontId="8" fillId="0" borderId="57" xfId="0" applyNumberFormat="1" applyFont="1" applyBorder="1" applyAlignment="1">
      <alignment horizontal="center" vertical="center"/>
    </xf>
    <xf numFmtId="3" fontId="6" fillId="0" borderId="14" xfId="52" applyNumberFormat="1" applyFont="1" applyBorder="1" applyAlignment="1" applyProtection="1">
      <alignment horizontal="right" vertical="center"/>
      <protection locked="0"/>
    </xf>
    <xf numFmtId="3" fontId="6" fillId="0" borderId="19" xfId="52" applyNumberFormat="1" applyFont="1" applyBorder="1" applyAlignment="1" applyProtection="1">
      <alignment horizontal="right" vertical="center"/>
      <protection locked="0"/>
    </xf>
    <xf numFmtId="3" fontId="6" fillId="0" borderId="14" xfId="52" applyNumberFormat="1" applyFont="1" applyBorder="1" applyAlignment="1" applyProtection="1">
      <alignment horizontal="right" vertical="center"/>
      <protection locked="0"/>
    </xf>
    <xf numFmtId="3" fontId="6" fillId="0" borderId="19" xfId="52" applyNumberFormat="1" applyFont="1" applyBorder="1" applyAlignment="1" applyProtection="1">
      <alignment horizontal="right" vertical="center"/>
      <protection locked="0"/>
    </xf>
    <xf numFmtId="3" fontId="6" fillId="0" borderId="37" xfId="51" applyNumberFormat="1" applyFont="1" applyBorder="1" applyAlignment="1" applyProtection="1">
      <alignment vertical="center"/>
      <protection locked="0"/>
    </xf>
    <xf numFmtId="0" fontId="19" fillId="0" borderId="0" xfId="51" applyFont="1" applyAlignment="1" applyProtection="1">
      <alignment vertical="center"/>
      <protection/>
    </xf>
    <xf numFmtId="0" fontId="6" fillId="0" borderId="0" xfId="51" applyFont="1" applyProtection="1">
      <alignment/>
      <protection/>
    </xf>
    <xf numFmtId="0" fontId="6" fillId="0" borderId="0" xfId="51" applyFont="1" applyAlignment="1" applyProtection="1">
      <alignment horizontal="right" vertical="center"/>
      <protection/>
    </xf>
    <xf numFmtId="0" fontId="8" fillId="0" borderId="78" xfId="51" applyFont="1" applyBorder="1" applyAlignment="1" applyProtection="1">
      <alignment horizontal="center" vertical="center" wrapText="1"/>
      <protection/>
    </xf>
    <xf numFmtId="0" fontId="8" fillId="0" borderId="12" xfId="51" applyFont="1" applyBorder="1" applyAlignment="1" applyProtection="1">
      <alignment horizontal="center" vertical="center" wrapText="1"/>
      <protection/>
    </xf>
    <xf numFmtId="0" fontId="8" fillId="0" borderId="22" xfId="51" applyFont="1" applyBorder="1" applyAlignment="1" applyProtection="1">
      <alignment horizontal="center" vertical="center" wrapText="1"/>
      <protection/>
    </xf>
    <xf numFmtId="0" fontId="34" fillId="0" borderId="0" xfId="51" applyFont="1" applyBorder="1" applyAlignment="1" applyProtection="1">
      <alignment vertical="center"/>
      <protection/>
    </xf>
    <xf numFmtId="3" fontId="34" fillId="0" borderId="0" xfId="51" applyNumberFormat="1" applyFont="1" applyFill="1" applyBorder="1" applyAlignment="1" applyProtection="1">
      <alignment vertical="center"/>
      <protection hidden="1"/>
    </xf>
    <xf numFmtId="0" fontId="6" fillId="0" borderId="83" xfId="51" applyFont="1" applyFill="1" applyBorder="1" applyAlignment="1" applyProtection="1">
      <alignment horizontal="left" vertical="center"/>
      <protection/>
    </xf>
    <xf numFmtId="0" fontId="12" fillId="0" borderId="0" xfId="51" applyFont="1" applyAlignment="1" applyProtection="1">
      <alignment horizontal="right" vertical="center" wrapText="1"/>
      <protection/>
    </xf>
    <xf numFmtId="0" fontId="12" fillId="0" borderId="14" xfId="51" applyFont="1" applyFill="1" applyBorder="1" applyAlignment="1" applyProtection="1">
      <alignment vertical="center" wrapText="1"/>
      <protection/>
    </xf>
    <xf numFmtId="0" fontId="12" fillId="0" borderId="20" xfId="51" applyFont="1" applyBorder="1" applyAlignment="1" applyProtection="1">
      <alignment vertical="center" wrapText="1"/>
      <protection/>
    </xf>
    <xf numFmtId="0" fontId="12" fillId="0" borderId="13" xfId="51" applyFont="1" applyBorder="1" applyAlignment="1" applyProtection="1">
      <alignment horizontal="left" vertical="center" wrapText="1"/>
      <protection/>
    </xf>
    <xf numFmtId="0" fontId="12" fillId="0" borderId="57" xfId="51" applyFont="1" applyBorder="1" applyAlignment="1" applyProtection="1">
      <alignment horizontal="left" vertical="center" wrapText="1"/>
      <protection/>
    </xf>
    <xf numFmtId="0" fontId="27" fillId="0" borderId="84" xfId="51" applyFont="1" applyBorder="1" applyAlignment="1" applyProtection="1">
      <alignment horizontal="left" vertical="center" wrapText="1"/>
      <protection/>
    </xf>
    <xf numFmtId="0" fontId="12" fillId="0" borderId="0" xfId="51" applyFont="1" applyAlignment="1" applyProtection="1">
      <alignment vertical="center" wrapText="1"/>
      <protection/>
    </xf>
    <xf numFmtId="4" fontId="12" fillId="0" borderId="0" xfId="51" applyNumberFormat="1" applyFont="1" applyAlignment="1" applyProtection="1">
      <alignment vertical="center" wrapText="1"/>
      <protection/>
    </xf>
    <xf numFmtId="0" fontId="6" fillId="0" borderId="0" xfId="51" applyFont="1" applyFill="1" applyAlignment="1" applyProtection="1">
      <alignment vertical="center"/>
      <protection/>
    </xf>
    <xf numFmtId="0" fontId="12" fillId="0" borderId="0" xfId="51" applyFont="1" applyFill="1" applyAlignment="1" applyProtection="1">
      <alignment vertical="center" wrapText="1"/>
      <protection/>
    </xf>
    <xf numFmtId="4" fontId="19" fillId="0" borderId="0" xfId="51" applyNumberFormat="1" applyFont="1" applyAlignment="1" applyProtection="1">
      <alignment vertical="center" wrapText="1"/>
      <protection/>
    </xf>
    <xf numFmtId="4" fontId="6" fillId="0" borderId="0" xfId="51" applyNumberFormat="1" applyFont="1" applyFill="1" applyBorder="1" applyAlignment="1" applyProtection="1">
      <alignment vertical="center"/>
      <protection/>
    </xf>
    <xf numFmtId="0" fontId="25" fillId="0" borderId="0" xfId="51" applyFont="1" applyFill="1" applyBorder="1" applyAlignment="1" applyProtection="1">
      <alignment horizontal="center" vertical="center" wrapText="1"/>
      <protection/>
    </xf>
    <xf numFmtId="0" fontId="25" fillId="0" borderId="0" xfId="51" applyFont="1" applyFill="1" applyBorder="1" applyAlignment="1" applyProtection="1">
      <alignment vertical="center" wrapText="1"/>
      <protection/>
    </xf>
    <xf numFmtId="4" fontId="25" fillId="0" borderId="0" xfId="51" applyNumberFormat="1" applyFont="1" applyFill="1" applyBorder="1" applyAlignment="1" applyProtection="1">
      <alignment horizontal="center" vertical="center" wrapText="1"/>
      <protection/>
    </xf>
    <xf numFmtId="0" fontId="6" fillId="0" borderId="0" xfId="51" applyFont="1" applyFill="1" applyBorder="1" applyAlignment="1" applyProtection="1">
      <alignment vertical="center" wrapText="1"/>
      <protection/>
    </xf>
    <xf numFmtId="0" fontId="25" fillId="0" borderId="0" xfId="51" applyFont="1" applyFill="1" applyBorder="1" applyAlignment="1" applyProtection="1">
      <alignment horizontal="justify" vertical="center" wrapText="1"/>
      <protection/>
    </xf>
    <xf numFmtId="4" fontId="25" fillId="0" borderId="0" xfId="51" applyNumberFormat="1" applyFont="1" applyFill="1" applyBorder="1" applyAlignment="1" applyProtection="1">
      <alignment horizontal="justify" vertical="center" wrapText="1"/>
      <protection/>
    </xf>
    <xf numFmtId="3" fontId="29" fillId="0" borderId="15" xfId="52" applyNumberFormat="1" applyFont="1" applyBorder="1" applyAlignment="1" applyProtection="1">
      <alignment horizontal="right" vertical="center" wrapText="1"/>
      <protection/>
    </xf>
    <xf numFmtId="3" fontId="29" fillId="0" borderId="18" xfId="52" applyNumberFormat="1" applyFont="1" applyBorder="1" applyAlignment="1" applyProtection="1">
      <alignment horizontal="right" vertical="center" wrapText="1"/>
      <protection/>
    </xf>
    <xf numFmtId="3" fontId="29" fillId="0" borderId="14" xfId="52" applyNumberFormat="1" applyFont="1" applyBorder="1" applyAlignment="1" applyProtection="1">
      <alignment horizontal="right" vertical="center" wrapText="1"/>
      <protection/>
    </xf>
    <xf numFmtId="3" fontId="29" fillId="0" borderId="19" xfId="52" applyNumberFormat="1" applyFont="1" applyBorder="1" applyAlignment="1" applyProtection="1">
      <alignment horizontal="right" vertical="center" wrapText="1"/>
      <protection/>
    </xf>
    <xf numFmtId="3" fontId="29" fillId="0" borderId="23" xfId="52" applyNumberFormat="1" applyFont="1" applyBorder="1" applyAlignment="1" applyProtection="1">
      <alignment horizontal="right" vertical="center" wrapText="1"/>
      <protection/>
    </xf>
    <xf numFmtId="3" fontId="29" fillId="0" borderId="24" xfId="52" applyNumberFormat="1" applyFont="1" applyBorder="1" applyAlignment="1" applyProtection="1">
      <alignment horizontal="right" vertical="center" wrapText="1"/>
      <protection/>
    </xf>
    <xf numFmtId="0" fontId="6" fillId="0" borderId="0" xfId="52" applyFont="1" applyBorder="1" applyAlignment="1" applyProtection="1">
      <alignment vertical="center"/>
      <protection/>
    </xf>
    <xf numFmtId="0" fontId="6" fillId="0" borderId="0" xfId="52" applyFont="1" applyFill="1" applyBorder="1" applyAlignment="1" applyProtection="1">
      <alignment vertical="center"/>
      <protection/>
    </xf>
    <xf numFmtId="4" fontId="6" fillId="0" borderId="0" xfId="51" applyNumberFormat="1" applyFont="1" applyProtection="1">
      <alignment/>
      <protection/>
    </xf>
    <xf numFmtId="4" fontId="12" fillId="0" borderId="0" xfId="51" applyNumberFormat="1" applyFont="1" applyBorder="1" applyAlignment="1" applyProtection="1">
      <alignment horizontal="right" vertical="top" wrapText="1"/>
      <protection/>
    </xf>
    <xf numFmtId="3" fontId="6" fillId="0" borderId="22" xfId="51" applyNumberFormat="1" applyFont="1" applyBorder="1" applyAlignment="1" applyProtection="1">
      <alignment vertical="center"/>
      <protection locked="0"/>
    </xf>
    <xf numFmtId="3" fontId="6" fillId="0" borderId="24" xfId="51" applyNumberFormat="1" applyFont="1" applyBorder="1" applyAlignment="1" applyProtection="1">
      <alignment vertical="center"/>
      <protection locked="0"/>
    </xf>
    <xf numFmtId="0" fontId="12" fillId="0" borderId="0" xfId="51" applyFont="1" applyBorder="1" applyAlignment="1" applyProtection="1">
      <alignment vertical="top" wrapText="1"/>
      <protection/>
    </xf>
    <xf numFmtId="0" fontId="12" fillId="0" borderId="0" xfId="51" applyFont="1" applyBorder="1" applyAlignment="1" applyProtection="1">
      <alignment horizontal="right" vertical="top" wrapText="1"/>
      <protection/>
    </xf>
    <xf numFmtId="3" fontId="6" fillId="0" borderId="34" xfId="51" applyNumberFormat="1" applyFont="1" applyBorder="1" applyAlignment="1" applyProtection="1">
      <alignment vertical="center"/>
      <protection locked="0"/>
    </xf>
    <xf numFmtId="0" fontId="6" fillId="0" borderId="0" xfId="51" applyFont="1" applyFill="1" applyBorder="1" applyProtection="1">
      <alignment/>
      <protection/>
    </xf>
    <xf numFmtId="3" fontId="6" fillId="0" borderId="19" xfId="51" applyNumberFormat="1" applyFont="1" applyBorder="1" applyAlignment="1" applyProtection="1">
      <alignment vertical="center"/>
      <protection locked="0"/>
    </xf>
    <xf numFmtId="4" fontId="6" fillId="0" borderId="0" xfId="51" applyNumberFormat="1" applyFont="1" applyFill="1" applyBorder="1" applyProtection="1">
      <alignment/>
      <protection/>
    </xf>
    <xf numFmtId="0" fontId="10" fillId="0" borderId="0" xfId="51" applyFont="1" applyAlignment="1">
      <alignment vertical="center"/>
      <protection/>
    </xf>
    <xf numFmtId="0" fontId="0" fillId="0" borderId="0" xfId="0" applyFill="1" applyAlignment="1">
      <alignment vertical="center"/>
    </xf>
    <xf numFmtId="0" fontId="6" fillId="0" borderId="85" xfId="51" applyFont="1" applyBorder="1" applyAlignment="1" applyProtection="1">
      <alignment horizontal="center" vertical="center"/>
      <protection/>
    </xf>
    <xf numFmtId="0" fontId="6" fillId="0" borderId="69" xfId="51" applyFont="1" applyBorder="1" applyAlignment="1" applyProtection="1">
      <alignment vertical="center"/>
      <protection/>
    </xf>
    <xf numFmtId="0" fontId="6" fillId="0" borderId="86" xfId="51" applyFont="1" applyBorder="1" applyAlignment="1" applyProtection="1">
      <alignment vertical="center"/>
      <protection/>
    </xf>
    <xf numFmtId="0" fontId="6" fillId="0" borderId="11" xfId="51" applyFont="1" applyBorder="1" applyAlignment="1" applyProtection="1">
      <alignment vertical="center"/>
      <protection/>
    </xf>
    <xf numFmtId="3" fontId="6" fillId="0" borderId="22" xfId="51" applyNumberFormat="1" applyFont="1" applyBorder="1" applyAlignment="1" applyProtection="1">
      <alignment vertical="center"/>
      <protection/>
    </xf>
    <xf numFmtId="3" fontId="6" fillId="0" borderId="37" xfId="51" applyNumberFormat="1" applyFont="1" applyBorder="1" applyAlignment="1" applyProtection="1">
      <alignment vertical="center"/>
      <protection/>
    </xf>
    <xf numFmtId="0" fontId="6" fillId="0" borderId="0" xfId="51" applyFont="1" applyFill="1" applyBorder="1" applyProtection="1">
      <alignment/>
      <protection locked="0"/>
    </xf>
    <xf numFmtId="4" fontId="6" fillId="0" borderId="0" xfId="51" applyNumberFormat="1" applyFont="1" applyFill="1" applyBorder="1" applyProtection="1">
      <alignment/>
      <protection locked="0"/>
    </xf>
    <xf numFmtId="0" fontId="15" fillId="0" borderId="0" xfId="51" applyFont="1" applyProtection="1">
      <alignment/>
      <protection locked="0"/>
    </xf>
    <xf numFmtId="0" fontId="19" fillId="0" borderId="0" xfId="51" applyFont="1" applyFill="1" applyBorder="1" applyProtection="1">
      <alignment/>
      <protection locked="0"/>
    </xf>
    <xf numFmtId="0" fontId="28" fillId="0" borderId="0" xfId="51" applyFont="1" applyFill="1" applyBorder="1" applyProtection="1">
      <alignment/>
      <protection locked="0"/>
    </xf>
    <xf numFmtId="0" fontId="6" fillId="35" borderId="31" xfId="51" applyFont="1" applyFill="1" applyBorder="1" applyAlignment="1" applyProtection="1">
      <alignment horizontal="center" vertical="center"/>
      <protection locked="0"/>
    </xf>
    <xf numFmtId="0" fontId="6" fillId="0" borderId="16" xfId="51" applyFont="1" applyBorder="1" applyAlignment="1" applyProtection="1">
      <alignment horizontal="center" vertical="center"/>
      <protection locked="0"/>
    </xf>
    <xf numFmtId="0" fontId="6" fillId="35" borderId="16" xfId="51" applyFont="1" applyFill="1" applyBorder="1" applyAlignment="1" applyProtection="1">
      <alignment horizontal="center" vertical="center"/>
      <protection locked="0"/>
    </xf>
    <xf numFmtId="0" fontId="6" fillId="35" borderId="60" xfId="51" applyFont="1" applyFill="1" applyBorder="1" applyAlignment="1" applyProtection="1">
      <alignment horizontal="center" vertical="center"/>
      <protection locked="0"/>
    </xf>
    <xf numFmtId="0" fontId="12" fillId="0" borderId="0" xfId="0" applyFont="1" applyAlignment="1">
      <alignment vertical="center"/>
    </xf>
    <xf numFmtId="3" fontId="13" fillId="0" borderId="0" xfId="0" applyNumberFormat="1" applyFont="1" applyAlignment="1">
      <alignment horizontal="right" vertical="center"/>
    </xf>
    <xf numFmtId="0" fontId="13" fillId="0" borderId="0" xfId="0" applyFont="1" applyAlignment="1">
      <alignment vertical="center"/>
    </xf>
    <xf numFmtId="3" fontId="12" fillId="0" borderId="0" xfId="0" applyNumberFormat="1" applyFont="1" applyAlignment="1">
      <alignment horizontal="right" vertical="center"/>
    </xf>
    <xf numFmtId="3" fontId="6" fillId="36" borderId="14" xfId="51" applyNumberFormat="1" applyFont="1" applyFill="1" applyBorder="1" applyAlignment="1">
      <alignment horizontal="right" vertical="center"/>
      <protection/>
    </xf>
    <xf numFmtId="3" fontId="6" fillId="36" borderId="19" xfId="51" applyNumberFormat="1" applyFont="1" applyFill="1" applyBorder="1" applyAlignment="1">
      <alignment horizontal="right" vertical="center"/>
      <protection/>
    </xf>
    <xf numFmtId="3" fontId="0" fillId="0" borderId="0" xfId="0" applyNumberFormat="1" applyFill="1" applyAlignment="1">
      <alignment horizontal="right" vertical="center"/>
    </xf>
    <xf numFmtId="0" fontId="6" fillId="0" borderId="16" xfId="0" applyFont="1" applyBorder="1" applyAlignment="1">
      <alignment horizontal="center" vertical="center"/>
    </xf>
    <xf numFmtId="0" fontId="12" fillId="0" borderId="16" xfId="0" applyFont="1" applyFill="1" applyBorder="1" applyAlignment="1">
      <alignment horizontal="center" vertical="center"/>
    </xf>
    <xf numFmtId="0" fontId="23" fillId="0" borderId="33" xfId="0" applyFont="1" applyFill="1" applyBorder="1" applyAlignment="1">
      <alignment horizontal="left" vertical="center"/>
    </xf>
    <xf numFmtId="3" fontId="13" fillId="0" borderId="0" xfId="0" applyNumberFormat="1" applyFont="1" applyFill="1" applyAlignment="1">
      <alignment horizontal="right" vertical="center"/>
    </xf>
    <xf numFmtId="3" fontId="12" fillId="0" borderId="0" xfId="0" applyNumberFormat="1" applyFont="1" applyFill="1" applyAlignment="1">
      <alignment horizontal="right" vertical="center"/>
    </xf>
    <xf numFmtId="0" fontId="13" fillId="0" borderId="16" xfId="0" applyFont="1" applyFill="1" applyBorder="1" applyAlignment="1">
      <alignment horizontal="center" vertical="center"/>
    </xf>
    <xf numFmtId="0" fontId="12" fillId="0" borderId="70" xfId="0" applyFont="1" applyFill="1" applyBorder="1" applyAlignment="1">
      <alignment horizontal="center" vertical="center"/>
    </xf>
    <xf numFmtId="0" fontId="12" fillId="0" borderId="0" xfId="0" applyFont="1" applyFill="1" applyBorder="1" applyAlignment="1">
      <alignment horizontal="center" vertical="center"/>
    </xf>
    <xf numFmtId="0" fontId="27" fillId="0" borderId="0" xfId="0" applyFont="1" applyAlignment="1">
      <alignment vertical="center"/>
    </xf>
    <xf numFmtId="0" fontId="12" fillId="0" borderId="87" xfId="0" applyFont="1" applyBorder="1" applyAlignment="1">
      <alignment horizontal="center" vertical="center"/>
    </xf>
    <xf numFmtId="0" fontId="13" fillId="33" borderId="16" xfId="0" applyFont="1" applyFill="1" applyBorder="1" applyAlignment="1">
      <alignment horizontal="center" vertical="center"/>
    </xf>
    <xf numFmtId="3" fontId="12" fillId="0" borderId="0" xfId="0" applyNumberFormat="1" applyFont="1" applyFill="1" applyBorder="1" applyAlignment="1">
      <alignment horizontal="right" vertical="center"/>
    </xf>
    <xf numFmtId="0" fontId="13" fillId="0" borderId="16" xfId="0" applyFont="1" applyBorder="1" applyAlignment="1">
      <alignment horizontal="center" vertical="center"/>
    </xf>
    <xf numFmtId="3" fontId="13" fillId="0" borderId="0" xfId="0" applyNumberFormat="1" applyFont="1" applyFill="1" applyBorder="1" applyAlignment="1">
      <alignment horizontal="right" vertical="center"/>
    </xf>
    <xf numFmtId="0" fontId="12" fillId="0" borderId="62" xfId="0" applyFont="1" applyFill="1" applyBorder="1" applyAlignment="1">
      <alignment horizontal="left" vertical="center"/>
    </xf>
    <xf numFmtId="3" fontId="6" fillId="0" borderId="0" xfId="51" applyNumberFormat="1" applyFont="1" applyFill="1" applyBorder="1" applyAlignment="1">
      <alignment horizontal="right" vertical="center"/>
      <protection/>
    </xf>
    <xf numFmtId="0" fontId="12" fillId="0" borderId="0" xfId="0" applyFont="1" applyFill="1" applyAlignment="1">
      <alignment vertical="center"/>
    </xf>
    <xf numFmtId="0" fontId="13" fillId="0" borderId="0" xfId="0" applyFont="1" applyFill="1" applyAlignment="1">
      <alignment vertical="center"/>
    </xf>
    <xf numFmtId="3" fontId="6" fillId="0" borderId="62" xfId="51" applyNumberFormat="1" applyFont="1" applyFill="1" applyBorder="1" applyAlignment="1">
      <alignment horizontal="right" vertical="center"/>
      <protection/>
    </xf>
    <xf numFmtId="3" fontId="6" fillId="0" borderId="64" xfId="51" applyNumberFormat="1" applyFont="1" applyFill="1" applyBorder="1" applyAlignment="1">
      <alignment horizontal="right" vertical="center"/>
      <protection/>
    </xf>
    <xf numFmtId="0" fontId="12" fillId="0" borderId="0" xfId="0" applyFont="1" applyFill="1" applyBorder="1" applyAlignment="1">
      <alignment vertical="center"/>
    </xf>
    <xf numFmtId="0" fontId="24" fillId="0" borderId="0" xfId="0" applyFont="1" applyAlignment="1">
      <alignment vertical="center"/>
    </xf>
    <xf numFmtId="0" fontId="13" fillId="0" borderId="0" xfId="0" applyFont="1" applyFill="1" applyBorder="1" applyAlignment="1">
      <alignment vertical="center"/>
    </xf>
    <xf numFmtId="3" fontId="6" fillId="0" borderId="22" xfId="51" applyNumberFormat="1" applyFont="1" applyBorder="1" applyAlignment="1" applyProtection="1">
      <alignment vertical="center"/>
      <protection locked="0"/>
    </xf>
    <xf numFmtId="0" fontId="6" fillId="35" borderId="83" xfId="51" applyFont="1" applyFill="1" applyBorder="1" applyAlignment="1" applyProtection="1">
      <alignment horizontal="center" vertical="center"/>
      <protection/>
    </xf>
    <xf numFmtId="0" fontId="6" fillId="35" borderId="31" xfId="51" applyFont="1" applyFill="1" applyBorder="1" applyAlignment="1" applyProtection="1">
      <alignment horizontal="center" vertical="center"/>
      <protection/>
    </xf>
    <xf numFmtId="0" fontId="8" fillId="0" borderId="11" xfId="51" applyFont="1" applyBorder="1" applyAlignment="1" applyProtection="1">
      <alignment horizontal="center" vertical="center" wrapText="1"/>
      <protection/>
    </xf>
    <xf numFmtId="0" fontId="6" fillId="0" borderId="53" xfId="51" applyFont="1" applyBorder="1" applyAlignment="1" applyProtection="1">
      <alignment horizontal="center" vertical="center" wrapText="1"/>
      <protection/>
    </xf>
    <xf numFmtId="0" fontId="6" fillId="35" borderId="14" xfId="51" applyFont="1" applyFill="1" applyBorder="1" applyAlignment="1" applyProtection="1">
      <alignment horizontal="left" vertical="center"/>
      <protection/>
    </xf>
    <xf numFmtId="0" fontId="6" fillId="0" borderId="56" xfId="51" applyFont="1" applyBorder="1" applyAlignment="1" applyProtection="1">
      <alignment vertical="center" wrapText="1"/>
      <protection/>
    </xf>
    <xf numFmtId="3" fontId="6" fillId="0" borderId="20" xfId="51" applyNumberFormat="1" applyFont="1" applyBorder="1" applyAlignment="1" applyProtection="1">
      <alignment vertical="center" wrapText="1"/>
      <protection/>
    </xf>
    <xf numFmtId="3" fontId="8" fillId="0" borderId="75" xfId="51" applyNumberFormat="1" applyFont="1" applyFill="1" applyBorder="1" applyAlignment="1" applyProtection="1">
      <alignment vertical="center"/>
      <protection/>
    </xf>
    <xf numFmtId="0" fontId="28" fillId="0" borderId="0" xfId="51" applyFont="1" applyAlignment="1" applyProtection="1">
      <alignment horizontal="left" vertical="center" wrapText="1"/>
      <protection/>
    </xf>
    <xf numFmtId="0" fontId="12" fillId="0" borderId="0" xfId="0" applyFont="1" applyAlignment="1">
      <alignment vertical="center"/>
    </xf>
    <xf numFmtId="0" fontId="6" fillId="0" borderId="25" xfId="51" applyFont="1" applyFill="1" applyBorder="1" applyAlignment="1">
      <alignment horizontal="center" vertical="center" wrapText="1"/>
      <protection/>
    </xf>
    <xf numFmtId="3" fontId="6" fillId="0" borderId="0" xfId="51" applyNumberFormat="1" applyFont="1" applyAlignment="1">
      <alignment vertical="center"/>
      <protection/>
    </xf>
    <xf numFmtId="0" fontId="34" fillId="0" borderId="0" xfId="51" applyFont="1" applyAlignment="1">
      <alignment vertical="center"/>
      <protection/>
    </xf>
    <xf numFmtId="4" fontId="34" fillId="0" borderId="0" xfId="51" applyNumberFormat="1" applyFont="1" applyAlignment="1">
      <alignment vertical="center"/>
      <protection/>
    </xf>
    <xf numFmtId="3" fontId="34" fillId="0" borderId="0" xfId="51" applyNumberFormat="1" applyFont="1" applyAlignment="1">
      <alignment vertical="center"/>
      <protection/>
    </xf>
    <xf numFmtId="0" fontId="36" fillId="0" borderId="0" xfId="0" applyFont="1" applyAlignment="1" applyProtection="1">
      <alignment vertical="center"/>
      <protection/>
    </xf>
    <xf numFmtId="0" fontId="34" fillId="0" borderId="0" xfId="51" applyFont="1" applyAlignment="1" applyProtection="1">
      <alignment vertical="center"/>
      <protection/>
    </xf>
    <xf numFmtId="0" fontId="9" fillId="0" borderId="0" xfId="51" applyFont="1" applyAlignment="1" applyProtection="1">
      <alignment vertical="center"/>
      <protection/>
    </xf>
    <xf numFmtId="0" fontId="6" fillId="0" borderId="0" xfId="51" applyFont="1" applyProtection="1">
      <alignment/>
      <protection locked="0"/>
    </xf>
    <xf numFmtId="0" fontId="6" fillId="0" borderId="0" xfId="51" applyFont="1" applyFill="1" applyBorder="1" applyAlignment="1" applyProtection="1">
      <alignment horizontal="left" vertical="center" wrapText="1"/>
      <protection locked="0"/>
    </xf>
    <xf numFmtId="4" fontId="6" fillId="0" borderId="0" xfId="51" applyNumberFormat="1" applyFont="1" applyFill="1" applyBorder="1" applyAlignment="1" applyProtection="1">
      <alignment horizontal="left" vertical="center" wrapText="1"/>
      <protection locked="0"/>
    </xf>
    <xf numFmtId="0" fontId="6" fillId="0" borderId="33" xfId="0" applyFont="1" applyFill="1" applyBorder="1" applyAlignment="1">
      <alignment horizontal="justify" vertical="center"/>
    </xf>
    <xf numFmtId="0" fontId="12" fillId="0" borderId="33" xfId="0" applyFont="1" applyFill="1" applyBorder="1" applyAlignment="1">
      <alignment horizontal="justify" vertical="center"/>
    </xf>
    <xf numFmtId="0" fontId="12" fillId="0" borderId="33" xfId="0" applyFont="1" applyFill="1" applyBorder="1" applyAlignment="1">
      <alignment horizontal="left" vertical="center"/>
    </xf>
    <xf numFmtId="0" fontId="12" fillId="37" borderId="16" xfId="0" applyFont="1" applyFill="1" applyBorder="1" applyAlignment="1">
      <alignment horizontal="center" vertical="center"/>
    </xf>
    <xf numFmtId="0" fontId="12" fillId="0" borderId="88" xfId="0" applyFont="1" applyBorder="1" applyAlignment="1">
      <alignment horizontal="center" vertical="center" wrapText="1" shrinkToFit="1"/>
    </xf>
    <xf numFmtId="0" fontId="12" fillId="0" borderId="20" xfId="0" applyFont="1" applyBorder="1" applyAlignment="1">
      <alignment horizontal="center" vertical="center" wrapText="1" shrinkToFit="1"/>
    </xf>
    <xf numFmtId="0" fontId="12" fillId="0" borderId="88" xfId="0" applyFont="1" applyFill="1" applyBorder="1" applyAlignment="1">
      <alignment horizontal="center" vertical="center" wrapText="1" shrinkToFit="1"/>
    </xf>
    <xf numFmtId="0" fontId="12" fillId="0" borderId="89" xfId="0" applyFont="1" applyFill="1" applyBorder="1" applyAlignment="1">
      <alignment horizontal="center" vertical="center" wrapText="1" shrinkToFit="1"/>
    </xf>
    <xf numFmtId="0" fontId="12" fillId="0" borderId="21" xfId="0" applyFont="1" applyFill="1" applyBorder="1" applyAlignment="1">
      <alignment horizontal="center" vertical="center" wrapText="1" shrinkToFit="1"/>
    </xf>
    <xf numFmtId="3" fontId="6" fillId="0" borderId="14" xfId="51" applyNumberFormat="1" applyFont="1" applyFill="1" applyBorder="1" applyAlignment="1" applyProtection="1">
      <alignment horizontal="right" vertical="center"/>
      <protection locked="0"/>
    </xf>
    <xf numFmtId="0" fontId="12" fillId="0" borderId="0" xfId="0" applyFont="1" applyFill="1" applyBorder="1" applyAlignment="1">
      <alignment horizontal="center" vertical="center" wrapText="1" shrinkToFit="1"/>
    </xf>
    <xf numFmtId="3" fontId="6" fillId="0" borderId="90" xfId="51" applyNumberFormat="1" applyFont="1" applyFill="1" applyBorder="1" applyAlignment="1">
      <alignment horizontal="right" vertical="center"/>
      <protection/>
    </xf>
    <xf numFmtId="3" fontId="6" fillId="0" borderId="16" xfId="51" applyNumberFormat="1" applyFont="1" applyFill="1" applyBorder="1" applyAlignment="1" applyProtection="1">
      <alignment horizontal="right" vertical="center"/>
      <protection locked="0"/>
    </xf>
    <xf numFmtId="3" fontId="12" fillId="0" borderId="16" xfId="0" applyNumberFormat="1" applyFont="1" applyBorder="1" applyAlignment="1" applyProtection="1">
      <alignment horizontal="right" vertical="center"/>
      <protection locked="0"/>
    </xf>
    <xf numFmtId="3" fontId="6" fillId="0" borderId="20" xfId="51" applyNumberFormat="1" applyFont="1" applyFill="1" applyBorder="1" applyAlignment="1" applyProtection="1">
      <alignment horizontal="right" vertical="center"/>
      <protection locked="0"/>
    </xf>
    <xf numFmtId="3" fontId="6" fillId="0" borderId="19" xfId="51" applyNumberFormat="1" applyFont="1" applyFill="1" applyBorder="1" applyAlignment="1" applyProtection="1">
      <alignment horizontal="right" vertical="center"/>
      <protection/>
    </xf>
    <xf numFmtId="3" fontId="6" fillId="0" borderId="18" xfId="51" applyNumberFormat="1" applyFont="1" applyFill="1" applyBorder="1" applyAlignment="1" applyProtection="1">
      <alignment horizontal="right" vertical="center"/>
      <protection/>
    </xf>
    <xf numFmtId="0" fontId="6" fillId="0" borderId="76" xfId="51" applyFont="1" applyFill="1" applyBorder="1" applyAlignment="1" applyProtection="1">
      <alignment vertical="center"/>
      <protection/>
    </xf>
    <xf numFmtId="0" fontId="6" fillId="0" borderId="56" xfId="51" applyFont="1" applyFill="1" applyBorder="1" applyAlignment="1" applyProtection="1">
      <alignment horizontal="left" vertical="center"/>
      <protection/>
    </xf>
    <xf numFmtId="0" fontId="93" fillId="0" borderId="0" xfId="0" applyFont="1" applyAlignment="1" applyProtection="1">
      <alignment vertical="center"/>
      <protection/>
    </xf>
    <xf numFmtId="165" fontId="93" fillId="0" borderId="0" xfId="0" applyNumberFormat="1" applyFont="1" applyFill="1" applyAlignment="1" applyProtection="1">
      <alignment vertical="center"/>
      <protection/>
    </xf>
    <xf numFmtId="165" fontId="36" fillId="0" borderId="0" xfId="0" applyNumberFormat="1" applyFont="1" applyAlignment="1" applyProtection="1">
      <alignment vertical="center"/>
      <protection/>
    </xf>
    <xf numFmtId="165" fontId="0" fillId="0" borderId="0" xfId="0" applyNumberFormat="1" applyAlignment="1" applyProtection="1">
      <alignment vertical="center"/>
      <protection/>
    </xf>
    <xf numFmtId="165" fontId="93" fillId="0" borderId="0" xfId="0" applyNumberFormat="1" applyFont="1" applyAlignment="1" applyProtection="1">
      <alignment vertical="center"/>
      <protection/>
    </xf>
    <xf numFmtId="0" fontId="7" fillId="38" borderId="0" xfId="51" applyFont="1" applyFill="1" applyAlignment="1" applyProtection="1">
      <alignment vertical="center"/>
      <protection locked="0"/>
    </xf>
    <xf numFmtId="0" fontId="6" fillId="38" borderId="0" xfId="51" applyFont="1" applyFill="1" applyAlignment="1">
      <alignment vertical="center"/>
      <protection/>
    </xf>
    <xf numFmtId="0" fontId="94" fillId="38" borderId="0" xfId="51" applyFont="1" applyFill="1" applyAlignment="1">
      <alignment vertical="center"/>
      <protection/>
    </xf>
    <xf numFmtId="0" fontId="6" fillId="38" borderId="0" xfId="51" applyFont="1" applyFill="1" applyAlignment="1">
      <alignment horizontal="center" vertical="center"/>
      <protection/>
    </xf>
    <xf numFmtId="0" fontId="6" fillId="38" borderId="0" xfId="51" applyFont="1" applyFill="1" applyBorder="1" applyAlignment="1">
      <alignment vertical="center"/>
      <protection/>
    </xf>
    <xf numFmtId="0" fontId="6" fillId="0" borderId="0" xfId="51" applyFont="1" applyAlignment="1">
      <alignment vertical="center"/>
      <protection/>
    </xf>
    <xf numFmtId="0" fontId="6" fillId="38" borderId="0" xfId="51" applyFont="1" applyFill="1" applyBorder="1" applyAlignment="1">
      <alignment horizontal="right" vertical="center"/>
      <protection/>
    </xf>
    <xf numFmtId="0" fontId="8" fillId="38" borderId="0" xfId="51" applyFont="1" applyFill="1" applyBorder="1" applyAlignment="1">
      <alignment horizontal="center" vertical="center"/>
      <protection/>
    </xf>
    <xf numFmtId="0" fontId="6" fillId="0" borderId="16" xfId="51" applyFont="1" applyFill="1" applyBorder="1" applyAlignment="1">
      <alignment horizontal="center" vertical="center"/>
      <protection/>
    </xf>
    <xf numFmtId="0" fontId="6" fillId="0" borderId="14" xfId="51" applyFont="1" applyFill="1" applyBorder="1" applyAlignment="1">
      <alignment horizontal="center" vertical="center"/>
      <protection/>
    </xf>
    <xf numFmtId="0" fontId="6" fillId="0" borderId="19" xfId="51" applyFont="1" applyFill="1" applyBorder="1" applyAlignment="1">
      <alignment horizontal="center" vertical="center"/>
      <protection/>
    </xf>
    <xf numFmtId="0" fontId="6" fillId="38" borderId="0" xfId="51" applyFont="1" applyFill="1" applyBorder="1" applyAlignment="1">
      <alignment horizontal="center" vertical="center"/>
      <protection/>
    </xf>
    <xf numFmtId="0" fontId="15" fillId="38" borderId="0" xfId="51" applyFont="1" applyFill="1" applyBorder="1" applyAlignment="1">
      <alignment horizontal="center" vertical="center"/>
      <protection/>
    </xf>
    <xf numFmtId="0" fontId="6" fillId="13" borderId="91" xfId="51" applyFont="1" applyFill="1" applyBorder="1" applyAlignment="1">
      <alignment horizontal="center" vertical="center"/>
      <protection/>
    </xf>
    <xf numFmtId="3" fontId="6" fillId="13" borderId="91" xfId="51" applyNumberFormat="1" applyFont="1" applyFill="1" applyBorder="1" applyAlignment="1">
      <alignment horizontal="right" vertical="center"/>
      <protection/>
    </xf>
    <xf numFmtId="3" fontId="6" fillId="13" borderId="92" xfId="51" applyNumberFormat="1" applyFont="1" applyFill="1" applyBorder="1" applyAlignment="1">
      <alignment horizontal="right" vertical="center"/>
      <protection/>
    </xf>
    <xf numFmtId="3" fontId="6" fillId="13" borderId="93" xfId="51" applyNumberFormat="1" applyFont="1" applyFill="1" applyBorder="1" applyAlignment="1">
      <alignment horizontal="right" vertical="center"/>
      <protection/>
    </xf>
    <xf numFmtId="0" fontId="6" fillId="37" borderId="94" xfId="51" applyFont="1" applyFill="1" applyBorder="1" applyAlignment="1">
      <alignment vertical="center"/>
      <protection/>
    </xf>
    <xf numFmtId="0" fontId="6" fillId="37" borderId="95" xfId="51" applyFont="1" applyFill="1" applyBorder="1" applyAlignment="1">
      <alignment horizontal="center" vertical="center"/>
      <protection/>
    </xf>
    <xf numFmtId="0" fontId="6" fillId="7" borderId="94" xfId="51" applyFont="1" applyFill="1" applyBorder="1" applyAlignment="1">
      <alignment vertical="center"/>
      <protection/>
    </xf>
    <xf numFmtId="0" fontId="6" fillId="7" borderId="96" xfId="51" applyFont="1" applyFill="1" applyBorder="1" applyAlignment="1">
      <alignment vertical="center"/>
      <protection/>
    </xf>
    <xf numFmtId="0" fontId="6" fillId="7" borderId="96" xfId="54" applyFont="1" applyFill="1" applyBorder="1" applyAlignment="1">
      <alignment horizontal="right" vertical="center"/>
      <protection/>
    </xf>
    <xf numFmtId="0" fontId="6" fillId="7" borderId="96" xfId="54" applyFont="1" applyFill="1" applyBorder="1" applyAlignment="1">
      <alignment horizontal="left" vertical="center"/>
      <protection/>
    </xf>
    <xf numFmtId="0" fontId="6" fillId="7" borderId="97" xfId="51" applyFont="1" applyFill="1" applyBorder="1" applyAlignment="1">
      <alignment vertical="center"/>
      <protection/>
    </xf>
    <xf numFmtId="0" fontId="6" fillId="7" borderId="95" xfId="51" applyFont="1" applyFill="1" applyBorder="1" applyAlignment="1">
      <alignment horizontal="center" vertical="center"/>
      <protection/>
    </xf>
    <xf numFmtId="0" fontId="6" fillId="39" borderId="94" xfId="51" applyFont="1" applyFill="1" applyBorder="1" applyAlignment="1">
      <alignment vertical="center"/>
      <protection/>
    </xf>
    <xf numFmtId="0" fontId="6" fillId="39" borderId="96" xfId="51" applyFont="1" applyFill="1" applyBorder="1" applyAlignment="1">
      <alignment vertical="center"/>
      <protection/>
    </xf>
    <xf numFmtId="0" fontId="6" fillId="39" borderId="97" xfId="51" applyFont="1" applyFill="1" applyBorder="1" applyAlignment="1">
      <alignment vertical="center"/>
      <protection/>
    </xf>
    <xf numFmtId="0" fontId="6" fillId="39" borderId="95" xfId="51" applyFont="1" applyFill="1" applyBorder="1" applyAlignment="1">
      <alignment horizontal="center" vertical="center"/>
      <protection/>
    </xf>
    <xf numFmtId="3" fontId="6" fillId="39" borderId="95" xfId="51" applyNumberFormat="1" applyFont="1" applyFill="1" applyBorder="1" applyAlignment="1">
      <alignment horizontal="right" vertical="center"/>
      <protection/>
    </xf>
    <xf numFmtId="3" fontId="6" fillId="39" borderId="98" xfId="51" applyNumberFormat="1" applyFont="1" applyFill="1" applyBorder="1" applyAlignment="1">
      <alignment horizontal="right" vertical="center"/>
      <protection/>
    </xf>
    <xf numFmtId="3" fontId="6" fillId="39" borderId="99" xfId="51" applyNumberFormat="1" applyFont="1" applyFill="1" applyBorder="1" applyAlignment="1">
      <alignment horizontal="right" vertical="center"/>
      <protection/>
    </xf>
    <xf numFmtId="0" fontId="6" fillId="40" borderId="94" xfId="51" applyFont="1" applyFill="1" applyBorder="1" applyAlignment="1">
      <alignment vertical="center"/>
      <protection/>
    </xf>
    <xf numFmtId="0" fontId="6" fillId="38" borderId="96" xfId="51" applyFont="1" applyFill="1" applyBorder="1" applyAlignment="1">
      <alignment vertical="center"/>
      <protection/>
    </xf>
    <xf numFmtId="0" fontId="6" fillId="0" borderId="95" xfId="51" applyFont="1" applyFill="1" applyBorder="1" applyAlignment="1">
      <alignment horizontal="center" vertical="center"/>
      <protection/>
    </xf>
    <xf numFmtId="3" fontId="6" fillId="0" borderId="95" xfId="51" applyNumberFormat="1" applyFont="1" applyFill="1" applyBorder="1" applyAlignment="1">
      <alignment horizontal="right" vertical="center"/>
      <protection/>
    </xf>
    <xf numFmtId="3" fontId="6" fillId="0" borderId="98" xfId="51" applyNumberFormat="1" applyFont="1" applyFill="1" applyBorder="1" applyAlignment="1">
      <alignment horizontal="right" vertical="center"/>
      <protection/>
    </xf>
    <xf numFmtId="3" fontId="6" fillId="0" borderId="99" xfId="51" applyNumberFormat="1" applyFont="1" applyFill="1" applyBorder="1" applyAlignment="1">
      <alignment horizontal="right" vertical="center"/>
      <protection/>
    </xf>
    <xf numFmtId="173" fontId="6" fillId="38" borderId="0" xfId="51" applyNumberFormat="1" applyFont="1" applyFill="1" applyBorder="1" applyAlignment="1">
      <alignment horizontal="center" vertical="center"/>
      <protection/>
    </xf>
    <xf numFmtId="0" fontId="6" fillId="41" borderId="94" xfId="51" applyFont="1" applyFill="1" applyBorder="1" applyAlignment="1">
      <alignment vertical="center"/>
      <protection/>
    </xf>
    <xf numFmtId="0" fontId="6" fillId="38" borderId="95" xfId="51" applyFont="1" applyFill="1" applyBorder="1" applyAlignment="1">
      <alignment horizontal="center" vertical="center"/>
      <protection/>
    </xf>
    <xf numFmtId="0" fontId="6" fillId="0" borderId="0" xfId="51" applyFont="1" applyFill="1" applyAlignment="1">
      <alignment vertical="center"/>
      <protection/>
    </xf>
    <xf numFmtId="0" fontId="6" fillId="42" borderId="94" xfId="51" applyFont="1" applyFill="1" applyBorder="1" applyAlignment="1">
      <alignment vertical="center"/>
      <protection/>
    </xf>
    <xf numFmtId="0" fontId="6" fillId="43" borderId="94" xfId="51" applyFont="1" applyFill="1" applyBorder="1" applyAlignment="1">
      <alignment vertical="center"/>
      <protection/>
    </xf>
    <xf numFmtId="0" fontId="6" fillId="33" borderId="96" xfId="51" applyFont="1" applyFill="1" applyBorder="1" applyAlignment="1">
      <alignment vertical="center"/>
      <protection/>
    </xf>
    <xf numFmtId="0" fontId="6" fillId="0" borderId="96" xfId="51" applyFont="1" applyFill="1" applyBorder="1" applyAlignment="1">
      <alignment vertical="center"/>
      <protection/>
    </xf>
    <xf numFmtId="0" fontId="6" fillId="0" borderId="97" xfId="51" applyFont="1" applyFill="1" applyBorder="1" applyAlignment="1">
      <alignment vertical="center"/>
      <protection/>
    </xf>
    <xf numFmtId="0" fontId="6" fillId="43" borderId="100" xfId="51" applyFont="1" applyFill="1" applyBorder="1" applyAlignment="1">
      <alignment vertical="center"/>
      <protection/>
    </xf>
    <xf numFmtId="0" fontId="6" fillId="33" borderId="101" xfId="51" applyFont="1" applyFill="1" applyBorder="1" applyAlignment="1">
      <alignment vertical="center"/>
      <protection/>
    </xf>
    <xf numFmtId="0" fontId="6" fillId="0" borderId="101" xfId="51" applyFont="1" applyFill="1" applyBorder="1" applyAlignment="1">
      <alignment vertical="center"/>
      <protection/>
    </xf>
    <xf numFmtId="0" fontId="6" fillId="0" borderId="102" xfId="51" applyFont="1" applyFill="1" applyBorder="1" applyAlignment="1">
      <alignment vertical="center"/>
      <protection/>
    </xf>
    <xf numFmtId="0" fontId="6" fillId="38" borderId="103" xfId="51" applyFont="1" applyFill="1" applyBorder="1" applyAlignment="1">
      <alignment horizontal="center" vertical="center"/>
      <protection/>
    </xf>
    <xf numFmtId="3" fontId="6" fillId="0" borderId="103" xfId="51" applyNumberFormat="1" applyFont="1" applyFill="1" applyBorder="1" applyAlignment="1">
      <alignment horizontal="right" vertical="center"/>
      <protection/>
    </xf>
    <xf numFmtId="3" fontId="6" fillId="0" borderId="104" xfId="51" applyNumberFormat="1" applyFont="1" applyFill="1" applyBorder="1" applyAlignment="1">
      <alignment horizontal="right" vertical="center"/>
      <protection/>
    </xf>
    <xf numFmtId="3" fontId="6" fillId="0" borderId="105" xfId="51" applyNumberFormat="1" applyFont="1" applyFill="1" applyBorder="1" applyAlignment="1">
      <alignment horizontal="right" vertical="center"/>
      <protection/>
    </xf>
    <xf numFmtId="0" fontId="0" fillId="38" borderId="0" xfId="0" applyFill="1" applyAlignment="1">
      <alignment/>
    </xf>
    <xf numFmtId="3" fontId="0" fillId="38" borderId="0" xfId="0" applyNumberFormat="1" applyFill="1" applyAlignment="1">
      <alignment horizontal="right"/>
    </xf>
    <xf numFmtId="0" fontId="0" fillId="38" borderId="0" xfId="0" applyFill="1" applyBorder="1" applyAlignment="1">
      <alignment/>
    </xf>
    <xf numFmtId="0" fontId="6" fillId="39" borderId="96" xfId="54" applyFont="1" applyFill="1" applyBorder="1" applyAlignment="1">
      <alignment horizontal="right" vertical="center"/>
      <protection/>
    </xf>
    <xf numFmtId="0" fontId="6" fillId="0" borderId="0" xfId="51" applyFont="1" applyFill="1" applyBorder="1" applyAlignment="1">
      <alignment horizontal="center" vertical="center"/>
      <protection/>
    </xf>
    <xf numFmtId="0" fontId="6" fillId="33" borderId="94" xfId="51" applyFont="1" applyFill="1" applyBorder="1" applyAlignment="1">
      <alignment vertical="center"/>
      <protection/>
    </xf>
    <xf numFmtId="0" fontId="6" fillId="33" borderId="96" xfId="51" applyFont="1" applyFill="1" applyBorder="1" applyAlignment="1">
      <alignment horizontal="right" vertical="center"/>
      <protection/>
    </xf>
    <xf numFmtId="0" fontId="6" fillId="38" borderId="96" xfId="54" applyFont="1" applyFill="1" applyBorder="1" applyAlignment="1">
      <alignment horizontal="left" vertical="center"/>
      <protection/>
    </xf>
    <xf numFmtId="0" fontId="6" fillId="33" borderId="97" xfId="51" applyFont="1" applyFill="1" applyBorder="1" applyAlignment="1">
      <alignment vertical="center"/>
      <protection/>
    </xf>
    <xf numFmtId="173" fontId="6" fillId="0" borderId="0" xfId="51" applyNumberFormat="1" applyFont="1" applyFill="1" applyBorder="1" applyAlignment="1">
      <alignment horizontal="center" vertical="center"/>
      <protection/>
    </xf>
    <xf numFmtId="0" fontId="6" fillId="39" borderId="96" xfId="54" applyFont="1" applyFill="1" applyBorder="1" applyAlignment="1">
      <alignment horizontal="left" vertical="center"/>
      <protection/>
    </xf>
    <xf numFmtId="0" fontId="6" fillId="38" borderId="94" xfId="51" applyFont="1" applyFill="1" applyBorder="1" applyAlignment="1">
      <alignment vertical="center"/>
      <protection/>
    </xf>
    <xf numFmtId="0" fontId="6" fillId="38" borderId="97" xfId="51" applyFont="1" applyFill="1" applyBorder="1" applyAlignment="1">
      <alignment vertical="center"/>
      <protection/>
    </xf>
    <xf numFmtId="0" fontId="6" fillId="13" borderId="106" xfId="51" applyFont="1" applyFill="1" applyBorder="1" applyAlignment="1">
      <alignment horizontal="center" vertical="center"/>
      <protection/>
    </xf>
    <xf numFmtId="3" fontId="6" fillId="13" borderId="95" xfId="51" applyNumberFormat="1" applyFont="1" applyFill="1" applyBorder="1" applyAlignment="1">
      <alignment horizontal="right" vertical="center"/>
      <protection/>
    </xf>
    <xf numFmtId="3" fontId="6" fillId="13" borderId="98" xfId="51" applyNumberFormat="1" applyFont="1" applyFill="1" applyBorder="1" applyAlignment="1">
      <alignment horizontal="right" vertical="center"/>
      <protection/>
    </xf>
    <xf numFmtId="3" fontId="6" fillId="13" borderId="99" xfId="51" applyNumberFormat="1" applyFont="1" applyFill="1" applyBorder="1" applyAlignment="1">
      <alignment horizontal="right" vertical="center"/>
      <protection/>
    </xf>
    <xf numFmtId="0" fontId="6" fillId="33" borderId="100" xfId="51" applyFont="1" applyFill="1" applyBorder="1" applyAlignment="1">
      <alignment vertical="center"/>
      <protection/>
    </xf>
    <xf numFmtId="0" fontId="6" fillId="38" borderId="101" xfId="51" applyFont="1" applyFill="1" applyBorder="1" applyAlignment="1">
      <alignment vertical="center"/>
      <protection/>
    </xf>
    <xf numFmtId="0" fontId="6" fillId="33" borderId="102" xfId="51" applyFont="1" applyFill="1" applyBorder="1" applyAlignment="1">
      <alignment vertical="center"/>
      <protection/>
    </xf>
    <xf numFmtId="0" fontId="6" fillId="0" borderId="103" xfId="51" applyFont="1" applyFill="1" applyBorder="1" applyAlignment="1">
      <alignment horizontal="center" vertical="center"/>
      <protection/>
    </xf>
    <xf numFmtId="0" fontId="6" fillId="38" borderId="0" xfId="51" applyFont="1" applyFill="1" applyAlignment="1">
      <alignment vertical="center"/>
      <protection/>
    </xf>
    <xf numFmtId="0" fontId="6" fillId="0" borderId="0" xfId="51" applyFont="1" applyAlignment="1">
      <alignment horizontal="center" vertical="center"/>
      <protection/>
    </xf>
    <xf numFmtId="3" fontId="6" fillId="35" borderId="39" xfId="51" applyNumberFormat="1" applyFont="1" applyFill="1" applyBorder="1" applyAlignment="1" applyProtection="1">
      <alignment horizontal="right" vertical="center"/>
      <protection/>
    </xf>
    <xf numFmtId="3" fontId="6" fillId="35" borderId="40" xfId="51" applyNumberFormat="1" applyFont="1" applyFill="1" applyBorder="1" applyAlignment="1" applyProtection="1">
      <alignment horizontal="right" vertical="center"/>
      <protection/>
    </xf>
    <xf numFmtId="3" fontId="13" fillId="0" borderId="0" xfId="0" applyNumberFormat="1" applyFont="1" applyAlignment="1" applyProtection="1">
      <alignment horizontal="right" vertical="center"/>
      <protection locked="0"/>
    </xf>
    <xf numFmtId="3" fontId="6" fillId="35" borderId="83" xfId="51" applyNumberFormat="1" applyFont="1" applyFill="1" applyBorder="1" applyAlignment="1" applyProtection="1">
      <alignment horizontal="right" vertical="center"/>
      <protection/>
    </xf>
    <xf numFmtId="3" fontId="6" fillId="44" borderId="14" xfId="51" applyNumberFormat="1" applyFont="1" applyFill="1" applyBorder="1" applyAlignment="1" applyProtection="1">
      <alignment horizontal="right" vertical="center"/>
      <protection/>
    </xf>
    <xf numFmtId="3" fontId="6" fillId="44" borderId="19" xfId="51" applyNumberFormat="1" applyFont="1" applyFill="1" applyBorder="1" applyAlignment="1" applyProtection="1">
      <alignment horizontal="right" vertical="center"/>
      <protection/>
    </xf>
    <xf numFmtId="3" fontId="12" fillId="0" borderId="0" xfId="0" applyNumberFormat="1" applyFont="1" applyAlignment="1" applyProtection="1">
      <alignment horizontal="right" vertical="center"/>
      <protection locked="0"/>
    </xf>
    <xf numFmtId="3" fontId="6" fillId="44" borderId="16" xfId="51" applyNumberFormat="1" applyFont="1" applyFill="1" applyBorder="1" applyAlignment="1" applyProtection="1">
      <alignment horizontal="right" vertical="center"/>
      <protection/>
    </xf>
    <xf numFmtId="3" fontId="6" fillId="36" borderId="14" xfId="51" applyNumberFormat="1" applyFont="1" applyFill="1" applyBorder="1" applyAlignment="1" applyProtection="1">
      <alignment horizontal="right" vertical="center"/>
      <protection/>
    </xf>
    <xf numFmtId="3" fontId="6" fillId="36" borderId="19" xfId="51" applyNumberFormat="1" applyFont="1" applyFill="1" applyBorder="1" applyAlignment="1" applyProtection="1">
      <alignment horizontal="right" vertical="center"/>
      <protection/>
    </xf>
    <xf numFmtId="3" fontId="6" fillId="37" borderId="14" xfId="51" applyNumberFormat="1" applyFont="1" applyFill="1" applyBorder="1" applyAlignment="1" applyProtection="1">
      <alignment horizontal="right" vertical="center"/>
      <protection locked="0"/>
    </xf>
    <xf numFmtId="0" fontId="0" fillId="0" borderId="0" xfId="0" applyNumberFormat="1" applyAlignment="1">
      <alignment/>
    </xf>
    <xf numFmtId="0" fontId="6" fillId="0" borderId="0" xfId="51" applyFont="1" applyAlignment="1" applyProtection="1">
      <alignment vertical="center"/>
      <protection locked="0"/>
    </xf>
    <xf numFmtId="0" fontId="6" fillId="38" borderId="0" xfId="51" applyFont="1" applyFill="1" applyAlignment="1" applyProtection="1">
      <alignment vertical="center"/>
      <protection locked="0"/>
    </xf>
    <xf numFmtId="0" fontId="6" fillId="38" borderId="0" xfId="51" applyFont="1" applyFill="1" applyAlignment="1" applyProtection="1">
      <alignment horizontal="center" vertical="center"/>
      <protection locked="0"/>
    </xf>
    <xf numFmtId="0" fontId="6" fillId="38" borderId="0" xfId="51" applyFont="1" applyFill="1" applyBorder="1" applyAlignment="1" applyProtection="1">
      <alignment vertical="center"/>
      <protection locked="0"/>
    </xf>
    <xf numFmtId="0" fontId="6" fillId="0" borderId="0" xfId="51" applyFont="1" applyAlignment="1" applyProtection="1">
      <alignment horizontal="center" vertical="center"/>
      <protection locked="0"/>
    </xf>
    <xf numFmtId="0" fontId="12" fillId="0" borderId="0" xfId="55" applyFont="1" applyAlignment="1" applyProtection="1">
      <alignment vertical="center"/>
      <protection/>
    </xf>
    <xf numFmtId="0" fontId="6" fillId="0" borderId="0" xfId="55" applyFont="1" applyAlignment="1" applyProtection="1">
      <alignment vertical="center"/>
      <protection/>
    </xf>
    <xf numFmtId="0" fontId="19" fillId="0" borderId="0" xfId="55" applyFont="1" applyAlignment="1" applyProtection="1">
      <alignment vertical="center"/>
      <protection/>
    </xf>
    <xf numFmtId="0" fontId="6" fillId="0" borderId="0" xfId="55" applyFont="1" applyFill="1" applyAlignment="1" applyProtection="1">
      <alignment horizontal="right" vertical="center"/>
      <protection/>
    </xf>
    <xf numFmtId="0" fontId="12" fillId="0" borderId="59" xfId="0" applyFont="1" applyBorder="1" applyAlignment="1" applyProtection="1">
      <alignment horizontal="center" vertical="center"/>
      <protection/>
    </xf>
    <xf numFmtId="0" fontId="12" fillId="0" borderId="14" xfId="0" applyFont="1" applyBorder="1" applyAlignment="1" applyProtection="1">
      <alignment horizontal="center" vertical="center"/>
      <protection/>
    </xf>
    <xf numFmtId="0" fontId="12" fillId="0" borderId="80" xfId="0" applyFont="1" applyBorder="1" applyAlignment="1" applyProtection="1">
      <alignment horizontal="center" vertical="center" wrapText="1" shrinkToFit="1"/>
      <protection/>
    </xf>
    <xf numFmtId="0" fontId="12" fillId="0" borderId="57" xfId="0" applyFont="1" applyBorder="1" applyAlignment="1" applyProtection="1">
      <alignment horizontal="center" vertical="center" wrapText="1" shrinkToFit="1"/>
      <protection/>
    </xf>
    <xf numFmtId="0" fontId="12" fillId="0" borderId="58" xfId="0" applyFont="1" applyFill="1" applyBorder="1" applyAlignment="1" applyProtection="1">
      <alignment horizontal="center" vertical="center" wrapText="1" shrinkToFit="1"/>
      <protection/>
    </xf>
    <xf numFmtId="0" fontId="12" fillId="0" borderId="60" xfId="0" applyFont="1" applyFill="1" applyBorder="1" applyAlignment="1" applyProtection="1">
      <alignment horizontal="center" vertical="center" wrapText="1" shrinkToFit="1"/>
      <protection/>
    </xf>
    <xf numFmtId="0" fontId="12" fillId="0" borderId="57" xfId="0" applyFont="1" applyFill="1" applyBorder="1" applyAlignment="1" applyProtection="1">
      <alignment horizontal="center" vertical="center" wrapText="1" shrinkToFit="1"/>
      <protection/>
    </xf>
    <xf numFmtId="3" fontId="6" fillId="0" borderId="40" xfId="51" applyNumberFormat="1" applyFont="1" applyFill="1" applyBorder="1" applyAlignment="1" applyProtection="1">
      <alignment horizontal="right" vertical="center"/>
      <protection/>
    </xf>
    <xf numFmtId="3" fontId="12" fillId="0" borderId="0" xfId="55" applyNumberFormat="1" applyFont="1" applyAlignment="1" applyProtection="1">
      <alignment horizontal="right" vertical="center"/>
      <protection/>
    </xf>
    <xf numFmtId="3" fontId="6" fillId="0" borderId="14" xfId="51" applyNumberFormat="1" applyFont="1" applyFill="1" applyBorder="1" applyAlignment="1" applyProtection="1">
      <alignment horizontal="right" vertical="center"/>
      <protection/>
    </xf>
    <xf numFmtId="3" fontId="6" fillId="0" borderId="15" xfId="51" applyNumberFormat="1" applyFont="1" applyFill="1" applyBorder="1" applyAlignment="1" applyProtection="1">
      <alignment horizontal="right" vertical="center"/>
      <protection/>
    </xf>
    <xf numFmtId="3" fontId="6" fillId="0" borderId="0" xfId="55" applyNumberFormat="1" applyFont="1" applyAlignment="1" applyProtection="1">
      <alignment horizontal="right" vertical="center"/>
      <protection/>
    </xf>
    <xf numFmtId="3" fontId="6" fillId="0" borderId="57" xfId="51" applyNumberFormat="1" applyFont="1" applyFill="1" applyBorder="1" applyAlignment="1" applyProtection="1">
      <alignment horizontal="right" vertical="center"/>
      <protection/>
    </xf>
    <xf numFmtId="3" fontId="6" fillId="0" borderId="58" xfId="51" applyNumberFormat="1" applyFont="1" applyFill="1" applyBorder="1" applyAlignment="1" applyProtection="1">
      <alignment horizontal="right" vertical="center"/>
      <protection/>
    </xf>
    <xf numFmtId="3" fontId="21" fillId="35" borderId="37" xfId="51" applyNumberFormat="1" applyFont="1" applyFill="1" applyBorder="1" applyAlignment="1" applyProtection="1">
      <alignment horizontal="right" vertical="center"/>
      <protection/>
    </xf>
    <xf numFmtId="0" fontId="14" fillId="0" borderId="0" xfId="55" applyFont="1" applyFill="1" applyBorder="1" applyAlignment="1" applyProtection="1">
      <alignment horizontal="center" vertical="center"/>
      <protection/>
    </xf>
    <xf numFmtId="0" fontId="21" fillId="0" borderId="0" xfId="51" applyFont="1" applyFill="1" applyBorder="1" applyAlignment="1" applyProtection="1">
      <alignment vertical="center"/>
      <protection/>
    </xf>
    <xf numFmtId="0" fontId="21" fillId="0" borderId="0" xfId="55" applyFont="1" applyFill="1" applyBorder="1" applyAlignment="1" applyProtection="1">
      <alignment vertical="center"/>
      <protection/>
    </xf>
    <xf numFmtId="0" fontId="21" fillId="0" borderId="0" xfId="55" applyFont="1" applyFill="1" applyAlignment="1" applyProtection="1">
      <alignment vertical="center"/>
      <protection/>
    </xf>
    <xf numFmtId="0" fontId="6" fillId="0" borderId="0" xfId="55" applyFont="1" applyFill="1" applyAlignment="1" applyProtection="1">
      <alignment vertical="center"/>
      <protection/>
    </xf>
    <xf numFmtId="3" fontId="12" fillId="0" borderId="69" xfId="55" applyNumberFormat="1" applyFont="1" applyBorder="1" applyAlignment="1" applyProtection="1">
      <alignment horizontal="right" vertical="center"/>
      <protection locked="0"/>
    </xf>
    <xf numFmtId="3" fontId="12" fillId="0" borderId="23" xfId="55" applyNumberFormat="1" applyFont="1" applyBorder="1" applyAlignment="1" applyProtection="1">
      <alignment horizontal="right" vertical="center"/>
      <protection locked="0"/>
    </xf>
    <xf numFmtId="3" fontId="12" fillId="0" borderId="31" xfId="55" applyNumberFormat="1" applyFont="1" applyBorder="1" applyAlignment="1" applyProtection="1">
      <alignment horizontal="right" vertical="center"/>
      <protection locked="0"/>
    </xf>
    <xf numFmtId="3" fontId="12" fillId="0" borderId="15" xfId="55" applyNumberFormat="1" applyFont="1" applyBorder="1" applyAlignment="1" applyProtection="1">
      <alignment horizontal="right" vertical="center"/>
      <protection locked="0"/>
    </xf>
    <xf numFmtId="3" fontId="6" fillId="0" borderId="16" xfId="55" applyNumberFormat="1" applyFont="1" applyBorder="1" applyAlignment="1" applyProtection="1">
      <alignment horizontal="right" vertical="center"/>
      <protection locked="0"/>
    </xf>
    <xf numFmtId="3" fontId="6" fillId="0" borderId="14" xfId="55" applyNumberFormat="1" applyFont="1" applyBorder="1" applyAlignment="1" applyProtection="1">
      <alignment horizontal="right" vertical="center"/>
      <protection locked="0"/>
    </xf>
    <xf numFmtId="3" fontId="6" fillId="0" borderId="60" xfId="55" applyNumberFormat="1" applyFont="1" applyBorder="1" applyAlignment="1" applyProtection="1">
      <alignment horizontal="right" vertical="center"/>
      <protection locked="0"/>
    </xf>
    <xf numFmtId="3" fontId="6" fillId="0" borderId="57" xfId="55" applyNumberFormat="1" applyFont="1" applyBorder="1" applyAlignment="1" applyProtection="1">
      <alignment horizontal="right" vertical="center"/>
      <protection locked="0"/>
    </xf>
    <xf numFmtId="0" fontId="12" fillId="0" borderId="0" xfId="55" applyFont="1" applyAlignment="1" applyProtection="1">
      <alignment vertical="center"/>
      <protection locked="0"/>
    </xf>
    <xf numFmtId="0" fontId="8" fillId="0" borderId="0" xfId="55" applyFont="1" applyAlignment="1" applyProtection="1">
      <alignment vertical="center"/>
      <protection locked="0"/>
    </xf>
    <xf numFmtId="0" fontId="8" fillId="0" borderId="0" xfId="55" applyFont="1" applyFill="1" applyAlignment="1" applyProtection="1">
      <alignment vertical="center"/>
      <protection locked="0"/>
    </xf>
    <xf numFmtId="0" fontId="12" fillId="0" borderId="70" xfId="0" applyFont="1" applyFill="1" applyBorder="1" applyAlignment="1">
      <alignment horizontal="center" vertical="center" wrapText="1" shrinkToFit="1"/>
    </xf>
    <xf numFmtId="3" fontId="6" fillId="36" borderId="20" xfId="51" applyNumberFormat="1" applyFont="1" applyFill="1" applyBorder="1" applyAlignment="1">
      <alignment horizontal="right" vertical="center"/>
      <protection/>
    </xf>
    <xf numFmtId="3" fontId="6" fillId="36" borderId="21" xfId="51" applyNumberFormat="1" applyFont="1" applyFill="1" applyBorder="1" applyAlignment="1">
      <alignment horizontal="right" vertical="center"/>
      <protection/>
    </xf>
    <xf numFmtId="3" fontId="6" fillId="37" borderId="14" xfId="51" applyNumberFormat="1" applyFont="1" applyFill="1" applyBorder="1" applyAlignment="1" applyProtection="1">
      <alignment horizontal="right" vertical="center"/>
      <protection/>
    </xf>
    <xf numFmtId="3" fontId="6" fillId="44" borderId="14" xfId="51" applyNumberFormat="1" applyFont="1" applyFill="1" applyBorder="1" applyAlignment="1" applyProtection="1">
      <alignment horizontal="right" vertical="center"/>
      <protection locked="0"/>
    </xf>
    <xf numFmtId="4" fontId="6" fillId="0" borderId="0" xfId="51" applyNumberFormat="1" applyFont="1" applyAlignment="1" applyProtection="1">
      <alignment horizontal="right" vertical="center"/>
      <protection/>
    </xf>
    <xf numFmtId="0" fontId="6" fillId="0" borderId="23" xfId="51" applyFont="1" applyBorder="1" applyAlignment="1" applyProtection="1">
      <alignment vertical="center"/>
      <protection/>
    </xf>
    <xf numFmtId="0" fontId="6" fillId="0" borderId="13" xfId="51" applyFont="1" applyBorder="1" applyAlignment="1" applyProtection="1">
      <alignment vertical="center"/>
      <protection/>
    </xf>
    <xf numFmtId="4" fontId="12" fillId="0" borderId="0" xfId="51" applyNumberFormat="1" applyFont="1" applyBorder="1" applyAlignment="1" applyProtection="1">
      <alignment horizontal="right" vertical="top" wrapText="1"/>
      <protection/>
    </xf>
    <xf numFmtId="0" fontId="6" fillId="0" borderId="23" xfId="51" applyFont="1" applyBorder="1" applyAlignment="1" applyProtection="1">
      <alignment vertical="center"/>
      <protection/>
    </xf>
    <xf numFmtId="3" fontId="6" fillId="0" borderId="14" xfId="51" applyNumberFormat="1" applyFont="1" applyBorder="1" applyAlignment="1" applyProtection="1">
      <alignment vertical="center" wrapText="1"/>
      <protection locked="0"/>
    </xf>
    <xf numFmtId="3" fontId="6" fillId="0" borderId="0" xfId="51" applyNumberFormat="1" applyFont="1" applyAlignment="1" applyProtection="1">
      <alignment vertical="center"/>
      <protection locked="0"/>
    </xf>
    <xf numFmtId="0" fontId="6" fillId="0" borderId="107" xfId="51" applyFont="1" applyBorder="1" applyAlignment="1">
      <alignment horizontal="center" vertical="center"/>
      <protection/>
    </xf>
    <xf numFmtId="0" fontId="6" fillId="0" borderId="33" xfId="51" applyFont="1" applyBorder="1" applyAlignment="1" applyProtection="1">
      <alignment vertical="center"/>
      <protection locked="0"/>
    </xf>
    <xf numFmtId="3" fontId="6" fillId="0" borderId="15" xfId="51" applyNumberFormat="1" applyFont="1" applyBorder="1" applyAlignment="1" applyProtection="1">
      <alignment horizontal="right" vertical="center" wrapText="1" indent="1"/>
      <protection locked="0"/>
    </xf>
    <xf numFmtId="3" fontId="6" fillId="0" borderId="76" xfId="51" applyNumberFormat="1" applyFont="1" applyBorder="1" applyAlignment="1" applyProtection="1">
      <alignment horizontal="right" vertical="center" wrapText="1" indent="1"/>
      <protection locked="0"/>
    </xf>
    <xf numFmtId="3" fontId="6" fillId="0" borderId="14" xfId="51" applyNumberFormat="1" applyFont="1" applyBorder="1" applyAlignment="1" applyProtection="1">
      <alignment horizontal="right" vertical="center" wrapText="1" indent="1"/>
      <protection locked="0"/>
    </xf>
    <xf numFmtId="3" fontId="6" fillId="0" borderId="56" xfId="51" applyNumberFormat="1" applyFont="1" applyBorder="1" applyAlignment="1" applyProtection="1">
      <alignment horizontal="right" vertical="center" wrapText="1" indent="1"/>
      <protection locked="0"/>
    </xf>
    <xf numFmtId="0" fontId="6" fillId="0" borderId="11" xfId="51" applyFont="1" applyBorder="1" applyAlignment="1">
      <alignment horizontal="center" vertical="center"/>
      <protection/>
    </xf>
    <xf numFmtId="0" fontId="8" fillId="0" borderId="22" xfId="51" applyFont="1" applyFill="1" applyBorder="1" applyAlignment="1" applyProtection="1">
      <alignment vertical="center"/>
      <protection locked="0"/>
    </xf>
    <xf numFmtId="0" fontId="6" fillId="0" borderId="32" xfId="51" applyFont="1" applyBorder="1" applyAlignment="1" applyProtection="1">
      <alignment vertical="center"/>
      <protection locked="0"/>
    </xf>
    <xf numFmtId="178" fontId="6" fillId="0" borderId="0" xfId="51" applyNumberFormat="1" applyFont="1" applyFill="1" applyAlignment="1" applyProtection="1">
      <alignment vertical="center"/>
      <protection locked="0"/>
    </xf>
    <xf numFmtId="174" fontId="6" fillId="0" borderId="0" xfId="51" applyNumberFormat="1" applyFont="1" applyFill="1" applyAlignment="1" applyProtection="1">
      <alignment vertical="center"/>
      <protection locked="0"/>
    </xf>
    <xf numFmtId="178" fontId="5" fillId="0" borderId="0" xfId="51" applyNumberFormat="1" applyFont="1" applyFill="1" applyAlignment="1">
      <alignment vertical="center"/>
      <protection/>
    </xf>
    <xf numFmtId="3" fontId="8" fillId="0" borderId="0" xfId="51" applyNumberFormat="1" applyFont="1" applyBorder="1" applyAlignment="1" applyProtection="1">
      <alignment horizontal="right" vertical="center" wrapText="1" indent="1"/>
      <protection hidden="1"/>
    </xf>
    <xf numFmtId="3" fontId="12" fillId="0" borderId="18" xfId="55" applyNumberFormat="1" applyFont="1" applyBorder="1" applyAlignment="1" applyProtection="1">
      <alignment horizontal="left" vertical="center" wrapText="1"/>
      <protection locked="0"/>
    </xf>
    <xf numFmtId="3" fontId="6" fillId="0" borderId="18" xfId="55" applyNumberFormat="1" applyFont="1" applyBorder="1" applyAlignment="1" applyProtection="1">
      <alignment horizontal="left" vertical="center" wrapText="1"/>
      <protection locked="0"/>
    </xf>
    <xf numFmtId="3" fontId="6" fillId="0" borderId="19" xfId="55" applyNumberFormat="1" applyFont="1" applyBorder="1" applyAlignment="1" applyProtection="1">
      <alignment horizontal="left" vertical="center" wrapText="1"/>
      <protection locked="0"/>
    </xf>
    <xf numFmtId="3" fontId="6" fillId="0" borderId="21" xfId="55" applyNumberFormat="1" applyFont="1" applyBorder="1" applyAlignment="1" applyProtection="1">
      <alignment horizontal="left" vertical="center" wrapText="1"/>
      <protection locked="0"/>
    </xf>
    <xf numFmtId="3" fontId="6" fillId="0" borderId="70" xfId="55" applyNumberFormat="1" applyFont="1" applyBorder="1" applyAlignment="1" applyProtection="1">
      <alignment horizontal="right" vertical="center"/>
      <protection locked="0"/>
    </xf>
    <xf numFmtId="3" fontId="6" fillId="0" borderId="20" xfId="55" applyNumberFormat="1" applyFont="1" applyBorder="1" applyAlignment="1" applyProtection="1">
      <alignment horizontal="right" vertical="center"/>
      <protection locked="0"/>
    </xf>
    <xf numFmtId="3" fontId="6" fillId="0" borderId="20" xfId="51" applyNumberFormat="1" applyFont="1" applyFill="1" applyBorder="1" applyAlignment="1" applyProtection="1">
      <alignment horizontal="right" vertical="center"/>
      <protection/>
    </xf>
    <xf numFmtId="3" fontId="6" fillId="0" borderId="21" xfId="51" applyNumberFormat="1" applyFont="1" applyFill="1" applyBorder="1" applyAlignment="1" applyProtection="1">
      <alignment horizontal="right" vertical="center"/>
      <protection/>
    </xf>
    <xf numFmtId="3" fontId="6" fillId="0" borderId="108" xfId="55" applyNumberFormat="1" applyFont="1" applyBorder="1" applyAlignment="1" applyProtection="1">
      <alignment horizontal="left" vertical="center" wrapText="1"/>
      <protection locked="0"/>
    </xf>
    <xf numFmtId="3" fontId="6" fillId="0" borderId="61" xfId="55" applyNumberFormat="1" applyFont="1" applyBorder="1" applyAlignment="1" applyProtection="1">
      <alignment horizontal="left" vertical="center" wrapText="1"/>
      <protection locked="0"/>
    </xf>
    <xf numFmtId="187" fontId="6" fillId="0" borderId="0" xfId="58" applyNumberFormat="1" applyFont="1" applyAlignment="1">
      <alignment vertical="center"/>
    </xf>
    <xf numFmtId="165" fontId="6" fillId="38" borderId="109" xfId="51" applyNumberFormat="1" applyFont="1" applyFill="1" applyBorder="1" applyAlignment="1" applyProtection="1">
      <alignment horizontal="right" vertical="center" wrapText="1"/>
      <protection/>
    </xf>
    <xf numFmtId="165" fontId="6" fillId="38" borderId="15" xfId="51" applyNumberFormat="1" applyFont="1" applyFill="1" applyBorder="1" applyAlignment="1" applyProtection="1">
      <alignment horizontal="right" vertical="center" wrapText="1"/>
      <protection/>
    </xf>
    <xf numFmtId="165" fontId="6" fillId="38" borderId="59" xfId="51" applyNumberFormat="1" applyFont="1" applyFill="1" applyBorder="1" applyAlignment="1" applyProtection="1">
      <alignment horizontal="right" vertical="center" wrapText="1"/>
      <protection/>
    </xf>
    <xf numFmtId="165" fontId="6" fillId="38" borderId="14" xfId="51" applyNumberFormat="1" applyFont="1" applyFill="1" applyBorder="1" applyAlignment="1" applyProtection="1">
      <alignment horizontal="right" vertical="center" wrapText="1"/>
      <protection/>
    </xf>
    <xf numFmtId="165" fontId="6" fillId="38" borderId="58" xfId="51" applyNumberFormat="1" applyFont="1" applyFill="1" applyBorder="1" applyAlignment="1" applyProtection="1">
      <alignment horizontal="right" vertical="center" wrapText="1"/>
      <protection/>
    </xf>
    <xf numFmtId="165" fontId="6" fillId="38" borderId="80" xfId="51" applyNumberFormat="1" applyFont="1" applyFill="1" applyBorder="1" applyAlignment="1" applyProtection="1">
      <alignment horizontal="right" vertical="center" wrapText="1"/>
      <protection/>
    </xf>
    <xf numFmtId="165" fontId="6" fillId="38" borderId="57" xfId="51" applyNumberFormat="1" applyFont="1" applyFill="1" applyBorder="1" applyAlignment="1" applyProtection="1">
      <alignment horizontal="right" vertical="center" wrapText="1"/>
      <protection/>
    </xf>
    <xf numFmtId="165" fontId="8" fillId="38" borderId="52" xfId="51" applyNumberFormat="1" applyFont="1" applyFill="1" applyBorder="1" applyAlignment="1" applyProtection="1">
      <alignment horizontal="right" vertical="center" wrapText="1"/>
      <protection/>
    </xf>
    <xf numFmtId="165" fontId="8" fillId="38" borderId="53" xfId="51" applyNumberFormat="1" applyFont="1" applyFill="1" applyBorder="1" applyAlignment="1" applyProtection="1">
      <alignment horizontal="right" vertical="center" wrapText="1"/>
      <protection/>
    </xf>
    <xf numFmtId="165" fontId="8" fillId="38" borderId="12" xfId="51" applyNumberFormat="1" applyFont="1" applyFill="1" applyBorder="1" applyAlignment="1" applyProtection="1">
      <alignment horizontal="right" vertical="center" wrapText="1"/>
      <protection/>
    </xf>
    <xf numFmtId="165" fontId="8" fillId="38" borderId="72" xfId="51" applyNumberFormat="1" applyFont="1" applyFill="1" applyBorder="1" applyAlignment="1" applyProtection="1">
      <alignment horizontal="right" vertical="center" wrapText="1"/>
      <protection/>
    </xf>
    <xf numFmtId="165" fontId="8" fillId="38" borderId="13" xfId="51" applyNumberFormat="1" applyFont="1" applyFill="1" applyBorder="1" applyAlignment="1" applyProtection="1">
      <alignment horizontal="right" vertical="center" wrapText="1"/>
      <protection/>
    </xf>
    <xf numFmtId="165" fontId="8" fillId="38" borderId="22" xfId="51" applyNumberFormat="1" applyFont="1" applyFill="1" applyBorder="1" applyAlignment="1" applyProtection="1">
      <alignment horizontal="right" vertical="center" wrapText="1"/>
      <protection/>
    </xf>
    <xf numFmtId="165" fontId="20" fillId="38" borderId="12" xfId="0" applyNumberFormat="1" applyFont="1" applyFill="1" applyBorder="1" applyAlignment="1" applyProtection="1">
      <alignment horizontal="right" vertical="center"/>
      <protection/>
    </xf>
    <xf numFmtId="165" fontId="20" fillId="38" borderId="22" xfId="0" applyNumberFormat="1" applyFont="1" applyFill="1" applyBorder="1" applyAlignment="1" applyProtection="1">
      <alignment horizontal="right" vertical="center"/>
      <protection/>
    </xf>
    <xf numFmtId="165" fontId="20" fillId="38" borderId="11" xfId="0" applyNumberFormat="1" applyFont="1" applyFill="1" applyBorder="1" applyAlignment="1" applyProtection="1">
      <alignment horizontal="right" vertical="center"/>
      <protection/>
    </xf>
    <xf numFmtId="165" fontId="20" fillId="38" borderId="71" xfId="0" applyNumberFormat="1" applyFont="1" applyFill="1" applyBorder="1" applyAlignment="1" applyProtection="1">
      <alignment horizontal="right" vertical="center"/>
      <protection/>
    </xf>
    <xf numFmtId="185" fontId="6" fillId="0" borderId="0" xfId="51" applyNumberFormat="1" applyFont="1" applyAlignment="1" applyProtection="1">
      <alignment vertical="center"/>
      <protection/>
    </xf>
    <xf numFmtId="185" fontId="28" fillId="0" borderId="0" xfId="51" applyNumberFormat="1" applyFont="1" applyAlignment="1" applyProtection="1">
      <alignment vertical="center"/>
      <protection/>
    </xf>
    <xf numFmtId="165" fontId="35" fillId="0" borderId="0" xfId="51" applyNumberFormat="1" applyFont="1" applyAlignment="1" applyProtection="1">
      <alignment vertical="center"/>
      <protection/>
    </xf>
    <xf numFmtId="164" fontId="0" fillId="38" borderId="110" xfId="0" applyNumberFormat="1" applyFill="1" applyBorder="1" applyAlignment="1" applyProtection="1">
      <alignment vertical="center"/>
      <protection/>
    </xf>
    <xf numFmtId="187" fontId="6" fillId="0" borderId="0" xfId="58" applyNumberFormat="1" applyFont="1" applyAlignment="1">
      <alignment vertical="center"/>
    </xf>
    <xf numFmtId="0" fontId="10" fillId="0" borderId="0" xfId="51" applyFont="1" applyAlignment="1">
      <alignment horizontal="center" vertical="center"/>
      <protection/>
    </xf>
    <xf numFmtId="0" fontId="6" fillId="0" borderId="0" xfId="51" applyFont="1" applyBorder="1" applyAlignment="1" applyProtection="1">
      <alignment horizontal="center" vertical="center" wrapText="1"/>
      <protection locked="0"/>
    </xf>
    <xf numFmtId="0" fontId="10" fillId="0" borderId="0" xfId="51" applyFont="1" applyBorder="1" applyAlignment="1" applyProtection="1">
      <alignment horizontal="center" vertical="center" wrapText="1"/>
      <protection locked="0"/>
    </xf>
    <xf numFmtId="179" fontId="6" fillId="0" borderId="0" xfId="51" applyNumberFormat="1" applyFont="1" applyFill="1" applyBorder="1" applyAlignment="1" applyProtection="1">
      <alignment horizontal="right" vertical="center"/>
      <protection/>
    </xf>
    <xf numFmtId="0" fontId="6" fillId="0" borderId="0" xfId="51" applyFont="1" applyFill="1" applyBorder="1" applyAlignment="1" applyProtection="1">
      <alignment horizontal="center" vertical="center" wrapText="1"/>
      <protection locked="0"/>
    </xf>
    <xf numFmtId="3" fontId="6" fillId="0" borderId="0" xfId="51" applyNumberFormat="1" applyFont="1" applyBorder="1" applyAlignment="1" applyProtection="1">
      <alignment horizontal="right" vertical="center" wrapText="1" indent="1"/>
      <protection locked="0"/>
    </xf>
    <xf numFmtId="0" fontId="12" fillId="0" borderId="20" xfId="51" applyFont="1" applyFill="1" applyBorder="1" applyAlignment="1" applyProtection="1">
      <alignment vertical="center" wrapText="1"/>
      <protection/>
    </xf>
    <xf numFmtId="3" fontId="13" fillId="0" borderId="0" xfId="0" applyNumberFormat="1" applyFont="1" applyAlignment="1">
      <alignment vertical="center"/>
    </xf>
    <xf numFmtId="3" fontId="0" fillId="0" borderId="0" xfId="0" applyNumberFormat="1" applyAlignment="1">
      <alignment vertical="center"/>
    </xf>
    <xf numFmtId="3" fontId="6" fillId="35" borderId="42" xfId="51" applyNumberFormat="1" applyFont="1" applyFill="1" applyBorder="1" applyAlignment="1" applyProtection="1">
      <alignment horizontal="right" vertical="center"/>
      <protection/>
    </xf>
    <xf numFmtId="3" fontId="6" fillId="44" borderId="59" xfId="51" applyNumberFormat="1" applyFont="1" applyFill="1" applyBorder="1" applyAlignment="1" applyProtection="1">
      <alignment horizontal="right" vertical="center"/>
      <protection/>
    </xf>
    <xf numFmtId="3" fontId="6" fillId="0" borderId="59" xfId="51" applyNumberFormat="1" applyFont="1" applyFill="1" applyBorder="1" applyAlignment="1" applyProtection="1">
      <alignment horizontal="right" vertical="center"/>
      <protection locked="0"/>
    </xf>
    <xf numFmtId="0" fontId="13" fillId="35" borderId="69" xfId="0" applyFont="1" applyFill="1" applyBorder="1" applyAlignment="1">
      <alignment horizontal="center" vertical="center"/>
    </xf>
    <xf numFmtId="0" fontId="13" fillId="35" borderId="84" xfId="0" applyFont="1" applyFill="1" applyBorder="1" applyAlignment="1">
      <alignment horizontal="center" vertical="center"/>
    </xf>
    <xf numFmtId="0" fontId="13" fillId="35" borderId="111" xfId="0" applyFont="1" applyFill="1" applyBorder="1" applyAlignment="1">
      <alignment horizontal="center" vertical="center"/>
    </xf>
    <xf numFmtId="0" fontId="12" fillId="0" borderId="70" xfId="0" applyFont="1" applyBorder="1" applyAlignment="1">
      <alignment horizontal="center" vertical="center" wrapText="1" shrinkToFit="1"/>
    </xf>
    <xf numFmtId="0" fontId="12" fillId="0" borderId="112" xfId="0" applyFont="1" applyBorder="1" applyAlignment="1">
      <alignment horizontal="center" vertical="center" wrapText="1" shrinkToFit="1"/>
    </xf>
    <xf numFmtId="3" fontId="6" fillId="45" borderId="59" xfId="51" applyNumberFormat="1" applyFont="1" applyFill="1" applyBorder="1" applyAlignment="1">
      <alignment horizontal="right" vertical="center"/>
      <protection/>
    </xf>
    <xf numFmtId="3" fontId="12" fillId="0" borderId="59" xfId="0" applyNumberFormat="1" applyFont="1" applyBorder="1" applyAlignment="1" applyProtection="1">
      <alignment horizontal="right" vertical="center"/>
      <protection locked="0"/>
    </xf>
    <xf numFmtId="0" fontId="12" fillId="0" borderId="19" xfId="0" applyFont="1" applyBorder="1" applyAlignment="1">
      <alignment horizontal="left" vertical="center"/>
    </xf>
    <xf numFmtId="0" fontId="12" fillId="0" borderId="19" xfId="0" applyFont="1" applyBorder="1" applyAlignment="1">
      <alignment vertical="center"/>
    </xf>
    <xf numFmtId="0" fontId="23" fillId="0" borderId="19" xfId="0" applyFont="1" applyBorder="1" applyAlignment="1">
      <alignment vertical="center"/>
    </xf>
    <xf numFmtId="0" fontId="23" fillId="0" borderId="19" xfId="0" applyFont="1" applyFill="1" applyBorder="1" applyAlignment="1">
      <alignment vertical="center"/>
    </xf>
    <xf numFmtId="0" fontId="13" fillId="0" borderId="19" xfId="0" applyFont="1" applyFill="1" applyBorder="1" applyAlignment="1">
      <alignment horizontal="left" vertical="center"/>
    </xf>
    <xf numFmtId="0" fontId="12" fillId="0" borderId="19" xfId="0" applyFont="1" applyFill="1" applyBorder="1" applyAlignment="1">
      <alignment horizontal="left" vertical="center"/>
    </xf>
    <xf numFmtId="0" fontId="12" fillId="33" borderId="16" xfId="0" applyFont="1" applyFill="1" applyBorder="1" applyAlignment="1">
      <alignment horizontal="center" vertical="center"/>
    </xf>
    <xf numFmtId="3" fontId="8" fillId="44" borderId="59" xfId="51" applyNumberFormat="1" applyFont="1" applyFill="1" applyBorder="1" applyAlignment="1">
      <alignment horizontal="right" vertical="center"/>
      <protection/>
    </xf>
    <xf numFmtId="3" fontId="8" fillId="44" borderId="14" xfId="51" applyNumberFormat="1" applyFont="1" applyFill="1" applyBorder="1" applyAlignment="1">
      <alignment horizontal="right" vertical="center"/>
      <protection/>
    </xf>
    <xf numFmtId="3" fontId="8" fillId="44" borderId="19" xfId="51" applyNumberFormat="1" applyFont="1" applyFill="1" applyBorder="1" applyAlignment="1">
      <alignment horizontal="right" vertical="center"/>
      <protection/>
    </xf>
    <xf numFmtId="3" fontId="8" fillId="44" borderId="16" xfId="51" applyNumberFormat="1" applyFont="1" applyFill="1" applyBorder="1" applyAlignment="1">
      <alignment horizontal="right" vertical="center"/>
      <protection/>
    </xf>
    <xf numFmtId="3" fontId="8" fillId="44" borderId="19" xfId="51" applyNumberFormat="1" applyFont="1" applyFill="1" applyBorder="1" applyAlignment="1" applyProtection="1">
      <alignment horizontal="right" vertical="center"/>
      <protection/>
    </xf>
    <xf numFmtId="3" fontId="8" fillId="37" borderId="19" xfId="51" applyNumberFormat="1" applyFont="1" applyFill="1" applyBorder="1" applyAlignment="1" applyProtection="1">
      <alignment horizontal="right" vertical="center"/>
      <protection/>
    </xf>
    <xf numFmtId="3" fontId="13" fillId="44" borderId="59" xfId="0" applyNumberFormat="1" applyFont="1" applyFill="1" applyBorder="1" applyAlignment="1" applyProtection="1">
      <alignment horizontal="right" vertical="center"/>
      <protection/>
    </xf>
    <xf numFmtId="3" fontId="8" fillId="0" borderId="62" xfId="51" applyNumberFormat="1" applyFont="1" applyFill="1" applyBorder="1" applyAlignment="1">
      <alignment horizontal="right" vertical="center"/>
      <protection/>
    </xf>
    <xf numFmtId="0" fontId="76" fillId="0" borderId="0" xfId="0" applyFont="1" applyAlignment="1">
      <alignment vertical="center"/>
    </xf>
    <xf numFmtId="3" fontId="6" fillId="0" borderId="70" xfId="51" applyNumberFormat="1" applyFont="1" applyFill="1" applyBorder="1" applyAlignment="1" applyProtection="1">
      <alignment horizontal="right" vertical="center"/>
      <protection locked="0"/>
    </xf>
    <xf numFmtId="0" fontId="13" fillId="0" borderId="0" xfId="0" applyFont="1" applyBorder="1" applyAlignment="1">
      <alignment vertical="center"/>
    </xf>
    <xf numFmtId="0" fontId="13" fillId="44" borderId="69" xfId="0" applyFont="1" applyFill="1" applyBorder="1" applyAlignment="1">
      <alignment horizontal="center" vertical="center"/>
    </xf>
    <xf numFmtId="0" fontId="13" fillId="44" borderId="16" xfId="0" applyFont="1" applyFill="1" applyBorder="1" applyAlignment="1">
      <alignment horizontal="center" vertical="center"/>
    </xf>
    <xf numFmtId="0" fontId="42" fillId="0" borderId="0" xfId="51" applyFont="1" applyAlignment="1" applyProtection="1">
      <alignment vertical="center"/>
      <protection/>
    </xf>
    <xf numFmtId="3" fontId="8" fillId="44" borderId="23" xfId="51" applyNumberFormat="1" applyFont="1" applyFill="1" applyBorder="1" applyAlignment="1">
      <alignment horizontal="right" vertical="center"/>
      <protection/>
    </xf>
    <xf numFmtId="0" fontId="13" fillId="44" borderId="24" xfId="0" applyFont="1" applyFill="1" applyBorder="1" applyAlignment="1">
      <alignment horizontal="left" vertical="center"/>
    </xf>
    <xf numFmtId="3" fontId="8" fillId="44" borderId="113" xfId="51" applyNumberFormat="1" applyFont="1" applyFill="1" applyBorder="1" applyAlignment="1">
      <alignment horizontal="right" vertical="center"/>
      <protection/>
    </xf>
    <xf numFmtId="3" fontId="8" fillId="44" borderId="24" xfId="51" applyNumberFormat="1" applyFont="1" applyFill="1" applyBorder="1" applyAlignment="1">
      <alignment horizontal="right" vertical="center"/>
      <protection/>
    </xf>
    <xf numFmtId="3" fontId="8" fillId="44" borderId="69" xfId="51" applyNumberFormat="1" applyFont="1" applyFill="1" applyBorder="1" applyAlignment="1">
      <alignment horizontal="right" vertical="center"/>
      <protection/>
    </xf>
    <xf numFmtId="0" fontId="43" fillId="0" borderId="0" xfId="51" applyFont="1" applyAlignment="1" applyProtection="1">
      <alignment vertical="center"/>
      <protection locked="0"/>
    </xf>
    <xf numFmtId="0" fontId="6" fillId="44" borderId="86" xfId="51" applyFont="1" applyFill="1" applyBorder="1" applyAlignment="1">
      <alignment horizontal="center" vertical="center"/>
      <protection/>
    </xf>
    <xf numFmtId="0" fontId="8" fillId="44" borderId="56" xfId="54" applyFont="1" applyFill="1" applyBorder="1" applyAlignment="1">
      <alignment horizontal="left" vertical="center"/>
      <protection/>
    </xf>
    <xf numFmtId="0" fontId="6" fillId="44" borderId="62" xfId="51" applyFont="1" applyFill="1" applyBorder="1" applyAlignment="1">
      <alignment vertical="center"/>
      <protection/>
    </xf>
    <xf numFmtId="0" fontId="6" fillId="44" borderId="59" xfId="51" applyFont="1" applyFill="1" applyBorder="1" applyAlignment="1">
      <alignment vertical="center"/>
      <protection/>
    </xf>
    <xf numFmtId="0" fontId="6" fillId="0" borderId="59" xfId="51" applyFont="1" applyFill="1" applyBorder="1" applyAlignment="1" applyProtection="1">
      <alignment horizontal="center" vertical="center" wrapText="1"/>
      <protection/>
    </xf>
    <xf numFmtId="0" fontId="6" fillId="0" borderId="23" xfId="51" applyFont="1" applyFill="1" applyBorder="1" applyAlignment="1" applyProtection="1">
      <alignment horizontal="center" vertical="center" wrapText="1"/>
      <protection/>
    </xf>
    <xf numFmtId="0" fontId="6" fillId="0" borderId="16" xfId="51" applyFont="1" applyFill="1" applyBorder="1" applyAlignment="1" applyProtection="1">
      <alignment horizontal="center" vertical="center" wrapText="1"/>
      <protection/>
    </xf>
    <xf numFmtId="0" fontId="6" fillId="0" borderId="14" xfId="51" applyFont="1" applyFill="1" applyBorder="1" applyAlignment="1" applyProtection="1">
      <alignment horizontal="center" vertical="center" wrapText="1"/>
      <protection/>
    </xf>
    <xf numFmtId="0" fontId="6" fillId="0" borderId="19" xfId="51" applyFont="1" applyFill="1" applyBorder="1" applyAlignment="1" applyProtection="1">
      <alignment horizontal="center" vertical="center" wrapText="1"/>
      <protection/>
    </xf>
    <xf numFmtId="0" fontId="42" fillId="0" borderId="0" xfId="51" applyFont="1" applyFill="1" applyAlignment="1" applyProtection="1">
      <alignment vertical="center"/>
      <protection/>
    </xf>
    <xf numFmtId="0" fontId="42" fillId="0" borderId="0" xfId="51" applyFont="1" applyAlignment="1" applyProtection="1">
      <alignment/>
      <protection/>
    </xf>
    <xf numFmtId="0" fontId="42" fillId="0" borderId="0" xfId="51" applyFont="1" applyProtection="1">
      <alignment/>
      <protection/>
    </xf>
    <xf numFmtId="0" fontId="43" fillId="0" borderId="0" xfId="55" applyFont="1" applyAlignment="1" applyProtection="1">
      <alignment vertical="center"/>
      <protection/>
    </xf>
    <xf numFmtId="0" fontId="6" fillId="0" borderId="79" xfId="52" applyFont="1" applyBorder="1" applyAlignment="1">
      <alignment vertical="center" wrapText="1"/>
      <protection/>
    </xf>
    <xf numFmtId="0" fontId="6" fillId="0" borderId="16" xfId="52" applyFont="1" applyBorder="1" applyAlignment="1">
      <alignment horizontal="center" vertical="center"/>
      <protection/>
    </xf>
    <xf numFmtId="0" fontId="6" fillId="0" borderId="31" xfId="52" applyFont="1" applyBorder="1" applyAlignment="1">
      <alignment horizontal="center" vertical="center"/>
      <protection/>
    </xf>
    <xf numFmtId="49" fontId="6" fillId="0" borderId="23" xfId="52" applyNumberFormat="1" applyFont="1" applyBorder="1" applyAlignment="1">
      <alignment horizontal="center" vertical="center"/>
      <protection/>
    </xf>
    <xf numFmtId="0" fontId="6" fillId="0" borderId="69" xfId="52" applyFont="1" applyBorder="1" applyAlignment="1">
      <alignment horizontal="center" vertical="center"/>
      <protection/>
    </xf>
    <xf numFmtId="49" fontId="6" fillId="0" borderId="60" xfId="52" applyNumberFormat="1" applyFont="1" applyBorder="1" applyAlignment="1">
      <alignment horizontal="center" vertical="center" wrapText="1"/>
      <protection/>
    </xf>
    <xf numFmtId="49" fontId="6" fillId="0" borderId="57" xfId="52" applyNumberFormat="1" applyFont="1" applyBorder="1" applyAlignment="1">
      <alignment horizontal="center" vertical="center" wrapText="1"/>
      <protection/>
    </xf>
    <xf numFmtId="0" fontId="8" fillId="0" borderId="0" xfId="52" applyFont="1" applyBorder="1" applyAlignment="1">
      <alignment vertical="center" wrapText="1"/>
      <protection/>
    </xf>
    <xf numFmtId="0" fontId="6" fillId="0" borderId="10" xfId="52" applyFont="1" applyBorder="1" applyAlignment="1" applyProtection="1">
      <alignment vertical="center" wrapText="1"/>
      <protection/>
    </xf>
    <xf numFmtId="49" fontId="6" fillId="0" borderId="59" xfId="52" applyNumberFormat="1" applyFont="1" applyBorder="1" applyAlignment="1" applyProtection="1">
      <alignment horizontal="center" vertical="center" wrapText="1"/>
      <protection/>
    </xf>
    <xf numFmtId="3" fontId="12" fillId="0" borderId="59" xfId="0" applyNumberFormat="1" applyFont="1" applyFill="1" applyBorder="1" applyAlignment="1" applyProtection="1">
      <alignment horizontal="right" vertical="center"/>
      <protection locked="0"/>
    </xf>
    <xf numFmtId="165" fontId="8" fillId="0" borderId="114" xfId="51" applyNumberFormat="1" applyFont="1" applyFill="1" applyBorder="1" applyAlignment="1" applyProtection="1">
      <alignment horizontal="right" vertical="center" wrapText="1"/>
      <protection/>
    </xf>
    <xf numFmtId="0" fontId="19" fillId="0" borderId="0" xfId="52" applyFont="1" applyBorder="1" applyAlignment="1" applyProtection="1">
      <alignment vertical="center"/>
      <protection/>
    </xf>
    <xf numFmtId="0" fontId="8" fillId="0" borderId="11" xfId="52" applyFont="1" applyBorder="1" applyAlignment="1" applyProtection="1">
      <alignment vertical="center"/>
      <protection/>
    </xf>
    <xf numFmtId="49" fontId="11" fillId="0" borderId="12" xfId="52" applyNumberFormat="1" applyFont="1" applyBorder="1" applyAlignment="1" applyProtection="1">
      <alignment horizontal="center" vertical="center" wrapText="1"/>
      <protection/>
    </xf>
    <xf numFmtId="49" fontId="11" fillId="0" borderId="13" xfId="52" applyNumberFormat="1" applyFont="1" applyBorder="1" applyAlignment="1" applyProtection="1">
      <alignment horizontal="center" vertical="center" wrapText="1"/>
      <protection/>
    </xf>
    <xf numFmtId="3" fontId="8" fillId="0" borderId="13" xfId="52" applyNumberFormat="1" applyFont="1" applyBorder="1" applyAlignment="1" applyProtection="1">
      <alignment horizontal="center" vertical="center" wrapText="1"/>
      <protection/>
    </xf>
    <xf numFmtId="3" fontId="8" fillId="0" borderId="22" xfId="52" applyNumberFormat="1" applyFont="1" applyBorder="1" applyAlignment="1" applyProtection="1">
      <alignment horizontal="center" vertical="center" wrapText="1"/>
      <protection/>
    </xf>
    <xf numFmtId="0" fontId="8" fillId="0" borderId="79" xfId="52" applyFont="1" applyBorder="1" applyAlignment="1" applyProtection="1">
      <alignment vertical="center" wrapText="1"/>
      <protection/>
    </xf>
    <xf numFmtId="3" fontId="8" fillId="0" borderId="23" xfId="52" applyNumberFormat="1" applyFont="1" applyBorder="1" applyAlignment="1" applyProtection="1">
      <alignment horizontal="center" vertical="center" wrapText="1"/>
      <protection/>
    </xf>
    <xf numFmtId="3" fontId="8" fillId="0" borderId="24" xfId="52" applyNumberFormat="1" applyFont="1" applyBorder="1" applyAlignment="1" applyProtection="1">
      <alignment horizontal="center" vertical="center" wrapText="1"/>
      <protection/>
    </xf>
    <xf numFmtId="49" fontId="6" fillId="0" borderId="14" xfId="52" applyNumberFormat="1" applyFont="1" applyBorder="1" applyAlignment="1" applyProtection="1">
      <alignment horizontal="center" vertical="center" wrapText="1"/>
      <protection/>
    </xf>
    <xf numFmtId="3" fontId="6" fillId="0" borderId="14" xfId="52" applyNumberFormat="1" applyFont="1" applyBorder="1" applyAlignment="1" applyProtection="1">
      <alignment horizontal="right" vertical="center" wrapText="1"/>
      <protection locked="0"/>
    </xf>
    <xf numFmtId="3" fontId="6" fillId="0" borderId="19" xfId="52" applyNumberFormat="1" applyFont="1" applyBorder="1" applyAlignment="1" applyProtection="1">
      <alignment horizontal="right" vertical="center" wrapText="1"/>
      <protection locked="0"/>
    </xf>
    <xf numFmtId="0" fontId="6" fillId="0" borderId="10" xfId="52" applyFont="1" applyBorder="1" applyAlignment="1" applyProtection="1">
      <alignment horizontal="left" vertical="center" wrapText="1"/>
      <protection/>
    </xf>
    <xf numFmtId="0" fontId="6" fillId="0" borderId="38" xfId="52" applyFont="1" applyBorder="1" applyAlignment="1" applyProtection="1">
      <alignment vertical="center" wrapText="1"/>
      <protection/>
    </xf>
    <xf numFmtId="49" fontId="6" fillId="0" borderId="80" xfId="52" applyNumberFormat="1" applyFont="1" applyBorder="1" applyAlignment="1" applyProtection="1">
      <alignment horizontal="center" vertical="center" wrapText="1"/>
      <protection/>
    </xf>
    <xf numFmtId="3" fontId="6" fillId="0" borderId="57" xfId="52" applyNumberFormat="1" applyFont="1" applyBorder="1" applyAlignment="1" applyProtection="1">
      <alignment horizontal="right" vertical="center" wrapText="1"/>
      <protection locked="0"/>
    </xf>
    <xf numFmtId="3" fontId="6" fillId="0" borderId="58" xfId="52" applyNumberFormat="1" applyFont="1" applyBorder="1" applyAlignment="1" applyProtection="1">
      <alignment horizontal="right" vertical="center" wrapText="1"/>
      <protection locked="0"/>
    </xf>
    <xf numFmtId="0" fontId="6" fillId="0" borderId="17" xfId="52" applyFont="1" applyBorder="1" applyAlignment="1" applyProtection="1">
      <alignment horizontal="left" vertical="center" wrapText="1"/>
      <protection/>
    </xf>
    <xf numFmtId="49" fontId="6" fillId="0" borderId="69" xfId="52" applyNumberFormat="1" applyFont="1" applyBorder="1" applyAlignment="1" applyProtection="1">
      <alignment horizontal="center" vertical="center" wrapText="1"/>
      <protection/>
    </xf>
    <xf numFmtId="49" fontId="6" fillId="0" borderId="23" xfId="52" applyNumberFormat="1" applyFont="1" applyBorder="1" applyAlignment="1" applyProtection="1">
      <alignment horizontal="center" vertical="center" wrapText="1"/>
      <protection/>
    </xf>
    <xf numFmtId="0" fontId="6" fillId="0" borderId="10" xfId="52" applyFont="1" applyFill="1" applyBorder="1" applyAlignment="1" applyProtection="1">
      <alignment vertical="center" wrapText="1"/>
      <protection/>
    </xf>
    <xf numFmtId="0" fontId="8" fillId="0" borderId="78" xfId="52" applyFont="1" applyBorder="1" applyAlignment="1" applyProtection="1">
      <alignment vertical="center" wrapText="1"/>
      <protection/>
    </xf>
    <xf numFmtId="3" fontId="8" fillId="0" borderId="13" xfId="52" applyNumberFormat="1" applyFont="1" applyBorder="1" applyAlignment="1" applyProtection="1">
      <alignment horizontal="right" vertical="center" wrapText="1"/>
      <protection/>
    </xf>
    <xf numFmtId="3" fontId="8" fillId="0" borderId="22" xfId="52" applyNumberFormat="1" applyFont="1" applyBorder="1" applyAlignment="1" applyProtection="1">
      <alignment horizontal="right" vertical="center" wrapText="1"/>
      <protection/>
    </xf>
    <xf numFmtId="0" fontId="6" fillId="0" borderId="79" xfId="52" applyFont="1" applyBorder="1" applyAlignment="1" applyProtection="1">
      <alignment vertical="center" wrapText="1"/>
      <protection/>
    </xf>
    <xf numFmtId="49" fontId="6" fillId="0" borderId="109" xfId="52" applyNumberFormat="1" applyFont="1" applyBorder="1" applyAlignment="1" applyProtection="1">
      <alignment horizontal="center" vertical="center" wrapText="1"/>
      <protection/>
    </xf>
    <xf numFmtId="49" fontId="6" fillId="0" borderId="15" xfId="52" applyNumberFormat="1" applyFont="1" applyBorder="1" applyAlignment="1" applyProtection="1">
      <alignment horizontal="center" vertical="center" wrapText="1"/>
      <protection/>
    </xf>
    <xf numFmtId="49" fontId="10" fillId="0" borderId="59" xfId="52" applyNumberFormat="1" applyFont="1" applyBorder="1" applyAlignment="1" applyProtection="1">
      <alignment horizontal="center" vertical="center"/>
      <protection/>
    </xf>
    <xf numFmtId="49" fontId="6" fillId="0" borderId="60" xfId="52" applyNumberFormat="1" applyFont="1" applyBorder="1" applyAlignment="1" applyProtection="1">
      <alignment horizontal="center" vertical="center" wrapText="1"/>
      <protection/>
    </xf>
    <xf numFmtId="0" fontId="6" fillId="0" borderId="0" xfId="52" applyFont="1" applyBorder="1" applyAlignment="1" applyProtection="1">
      <alignment vertical="center" wrapText="1"/>
      <protection/>
    </xf>
    <xf numFmtId="49" fontId="6" fillId="0" borderId="0" xfId="52" applyNumberFormat="1" applyFont="1" applyBorder="1" applyAlignment="1" applyProtection="1">
      <alignment horizontal="center" vertical="center" wrapText="1"/>
      <protection/>
    </xf>
    <xf numFmtId="3" fontId="6" fillId="0" borderId="0" xfId="52" applyNumberFormat="1" applyFont="1" applyBorder="1" applyAlignment="1" applyProtection="1">
      <alignment vertical="center"/>
      <protection/>
    </xf>
    <xf numFmtId="0" fontId="9" fillId="0" borderId="0" xfId="52" applyFont="1" applyBorder="1" applyAlignment="1" applyProtection="1">
      <alignment vertical="center"/>
      <protection/>
    </xf>
    <xf numFmtId="49" fontId="6" fillId="0" borderId="0" xfId="52" applyNumberFormat="1" applyFont="1" applyBorder="1" applyAlignment="1" applyProtection="1">
      <alignment vertical="center" wrapText="1"/>
      <protection/>
    </xf>
    <xf numFmtId="49" fontId="6" fillId="0" borderId="0" xfId="52" applyNumberFormat="1" applyFont="1" applyBorder="1" applyAlignment="1" applyProtection="1">
      <alignment vertical="center"/>
      <protection/>
    </xf>
    <xf numFmtId="49" fontId="6" fillId="0" borderId="0" xfId="52" applyNumberFormat="1" applyFont="1" applyBorder="1" applyAlignment="1">
      <alignment vertical="center"/>
      <protection/>
    </xf>
    <xf numFmtId="0" fontId="0" fillId="0" borderId="0" xfId="0" applyFont="1" applyFill="1" applyAlignment="1">
      <alignment/>
    </xf>
    <xf numFmtId="0" fontId="0" fillId="0" borderId="0" xfId="0" applyFill="1" applyAlignment="1">
      <alignment/>
    </xf>
    <xf numFmtId="3" fontId="6" fillId="0" borderId="88" xfId="51" applyNumberFormat="1" applyFont="1" applyFill="1" applyBorder="1" applyAlignment="1" applyProtection="1">
      <alignment horizontal="right" vertical="center"/>
      <protection locked="0"/>
    </xf>
    <xf numFmtId="3" fontId="6" fillId="37" borderId="59" xfId="51" applyNumberFormat="1" applyFont="1" applyFill="1" applyBorder="1" applyAlignment="1" applyProtection="1">
      <alignment horizontal="right" vertical="center"/>
      <protection/>
    </xf>
    <xf numFmtId="3" fontId="13" fillId="44" borderId="0" xfId="0" applyNumberFormat="1" applyFont="1" applyFill="1" applyBorder="1" applyAlignment="1">
      <alignment horizontal="right" vertical="center"/>
    </xf>
    <xf numFmtId="3" fontId="8" fillId="44" borderId="0" xfId="51" applyNumberFormat="1" applyFont="1" applyFill="1" applyBorder="1" applyAlignment="1">
      <alignment horizontal="right" vertical="center"/>
      <protection/>
    </xf>
    <xf numFmtId="3" fontId="8" fillId="44" borderId="62" xfId="51" applyNumberFormat="1" applyFont="1" applyFill="1" applyBorder="1" applyAlignment="1">
      <alignment horizontal="right" vertical="center"/>
      <protection/>
    </xf>
    <xf numFmtId="3" fontId="6" fillId="0" borderId="31" xfId="51" applyNumberFormat="1" applyFont="1" applyFill="1" applyBorder="1" applyAlignment="1" applyProtection="1">
      <alignment horizontal="right" vertical="center"/>
      <protection locked="0"/>
    </xf>
    <xf numFmtId="3" fontId="6" fillId="0" borderId="15" xfId="51" applyNumberFormat="1" applyFont="1" applyFill="1" applyBorder="1" applyAlignment="1" applyProtection="1">
      <alignment horizontal="right" vertical="center"/>
      <protection locked="0"/>
    </xf>
    <xf numFmtId="3" fontId="13" fillId="0" borderId="90" xfId="0" applyNumberFormat="1" applyFont="1" applyFill="1" applyBorder="1" applyAlignment="1">
      <alignment horizontal="right" vertical="center"/>
    </xf>
    <xf numFmtId="165" fontId="6" fillId="0" borderId="115" xfId="51" applyNumberFormat="1" applyFont="1" applyFill="1" applyBorder="1" applyAlignment="1" applyProtection="1">
      <alignment horizontal="right" vertical="center" wrapText="1"/>
      <protection/>
    </xf>
    <xf numFmtId="0" fontId="6" fillId="0" borderId="10" xfId="51" applyFont="1" applyBorder="1" applyAlignment="1" applyProtection="1">
      <alignment vertical="center"/>
      <protection locked="0"/>
    </xf>
    <xf numFmtId="0" fontId="6" fillId="0" borderId="10" xfId="51" applyFont="1" applyBorder="1" applyAlignment="1" applyProtection="1">
      <alignment horizontal="justify" vertical="top" wrapText="1"/>
      <protection locked="0"/>
    </xf>
    <xf numFmtId="0" fontId="8" fillId="0" borderId="10" xfId="51" applyFont="1" applyBorder="1" applyAlignment="1" applyProtection="1">
      <alignment horizontal="justify" vertical="top" wrapText="1"/>
      <protection locked="0"/>
    </xf>
    <xf numFmtId="0" fontId="6" fillId="0" borderId="20" xfId="51" applyFont="1" applyFill="1" applyBorder="1" applyAlignment="1" applyProtection="1">
      <alignment vertical="center"/>
      <protection locked="0"/>
    </xf>
    <xf numFmtId="0" fontId="95" fillId="0" borderId="0" xfId="52" applyFont="1" applyFill="1" applyBorder="1" applyAlignment="1">
      <alignment vertical="center"/>
      <protection/>
    </xf>
    <xf numFmtId="0" fontId="95" fillId="0" borderId="0" xfId="52" applyFont="1" applyFill="1" applyBorder="1" applyAlignment="1">
      <alignment horizontal="center" vertical="center" wrapText="1"/>
      <protection/>
    </xf>
    <xf numFmtId="0" fontId="96" fillId="0" borderId="0" xfId="52" applyFont="1" applyFill="1" applyBorder="1" applyAlignment="1">
      <alignment vertical="center"/>
      <protection/>
    </xf>
    <xf numFmtId="3" fontId="95" fillId="0" borderId="0" xfId="52" applyNumberFormat="1" applyFont="1" applyFill="1" applyBorder="1" applyAlignment="1">
      <alignment vertical="center"/>
      <protection/>
    </xf>
    <xf numFmtId="3" fontId="96" fillId="0" borderId="0" xfId="52" applyNumberFormat="1" applyFont="1" applyFill="1" applyBorder="1" applyAlignment="1">
      <alignment vertical="center"/>
      <protection/>
    </xf>
    <xf numFmtId="165" fontId="97" fillId="0" borderId="0" xfId="52" applyNumberFormat="1" applyFont="1" applyFill="1" applyBorder="1" applyAlignment="1">
      <alignment vertical="center"/>
      <protection/>
    </xf>
    <xf numFmtId="0" fontId="95" fillId="0" borderId="0" xfId="52" applyFont="1" applyBorder="1" applyAlignment="1">
      <alignment vertical="center" wrapText="1"/>
      <protection/>
    </xf>
    <xf numFmtId="0" fontId="95" fillId="0" borderId="0" xfId="52" applyFont="1" applyBorder="1" applyAlignment="1">
      <alignment horizontal="center" vertical="center"/>
      <protection/>
    </xf>
    <xf numFmtId="3" fontId="95" fillId="0" borderId="0" xfId="52" applyNumberFormat="1" applyFont="1" applyBorder="1" applyAlignment="1">
      <alignment vertical="center"/>
      <protection/>
    </xf>
    <xf numFmtId="0" fontId="95" fillId="0" borderId="0" xfId="52" applyFont="1" applyBorder="1" applyAlignment="1">
      <alignment vertical="center"/>
      <protection/>
    </xf>
    <xf numFmtId="0" fontId="97" fillId="0" borderId="0" xfId="52" applyFont="1" applyBorder="1" applyAlignment="1">
      <alignment horizontal="right" vertical="center"/>
      <protection/>
    </xf>
    <xf numFmtId="49" fontId="6" fillId="0" borderId="0" xfId="52" applyNumberFormat="1" applyFont="1" applyBorder="1" applyAlignment="1">
      <alignment horizontal="center" vertical="center"/>
      <protection/>
    </xf>
    <xf numFmtId="165" fontId="0" fillId="38" borderId="23" xfId="0" applyNumberFormat="1" applyFill="1" applyBorder="1" applyAlignment="1" applyProtection="1">
      <alignment/>
      <protection locked="0"/>
    </xf>
    <xf numFmtId="165" fontId="0" fillId="38" borderId="59" xfId="0" applyNumberFormat="1" applyFill="1" applyBorder="1" applyAlignment="1" applyProtection="1">
      <alignment/>
      <protection locked="0"/>
    </xf>
    <xf numFmtId="165" fontId="0" fillId="38" borderId="14" xfId="0" applyNumberFormat="1" applyFill="1" applyBorder="1" applyAlignment="1" applyProtection="1">
      <alignment/>
      <protection locked="0"/>
    </xf>
    <xf numFmtId="165" fontId="0" fillId="38" borderId="56" xfId="0" applyNumberFormat="1" applyFill="1" applyBorder="1" applyAlignment="1" applyProtection="1">
      <alignment/>
      <protection locked="0"/>
    </xf>
    <xf numFmtId="165" fontId="0" fillId="38" borderId="16" xfId="0" applyNumberFormat="1" applyFill="1" applyBorder="1" applyAlignment="1" applyProtection="1">
      <alignment/>
      <protection locked="0"/>
    </xf>
    <xf numFmtId="165" fontId="0" fillId="38" borderId="19" xfId="0" applyNumberFormat="1" applyFill="1" applyBorder="1" applyAlignment="1" applyProtection="1">
      <alignment/>
      <protection locked="0"/>
    </xf>
    <xf numFmtId="0" fontId="0" fillId="38" borderId="116" xfId="0" applyFill="1" applyBorder="1" applyAlignment="1" applyProtection="1">
      <alignment vertical="center"/>
      <protection locked="0"/>
    </xf>
    <xf numFmtId="0" fontId="0" fillId="38" borderId="16" xfId="0" applyFill="1"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165" fontId="0" fillId="0" borderId="0" xfId="0" applyNumberFormat="1" applyAlignment="1" applyProtection="1">
      <alignment vertical="center"/>
      <protection locked="0"/>
    </xf>
    <xf numFmtId="0" fontId="8" fillId="0" borderId="0" xfId="51" applyFont="1" applyAlignment="1" applyProtection="1">
      <alignment vertical="center"/>
      <protection locked="0"/>
    </xf>
    <xf numFmtId="0" fontId="20" fillId="0" borderId="0" xfId="0" applyFont="1" applyAlignment="1" applyProtection="1">
      <alignment vertical="center"/>
      <protection locked="0"/>
    </xf>
    <xf numFmtId="165" fontId="6" fillId="38" borderId="117" xfId="51" applyNumberFormat="1" applyFont="1" applyFill="1" applyBorder="1" applyAlignment="1" applyProtection="1">
      <alignment horizontal="right" vertical="center" wrapText="1"/>
      <protection/>
    </xf>
    <xf numFmtId="165" fontId="6" fillId="38" borderId="18" xfId="51" applyNumberFormat="1" applyFont="1" applyFill="1" applyBorder="1" applyAlignment="1" applyProtection="1">
      <alignment horizontal="right" vertical="center" wrapText="1"/>
      <protection/>
    </xf>
    <xf numFmtId="165" fontId="0" fillId="38" borderId="118" xfId="0" applyNumberFormat="1" applyFill="1" applyBorder="1" applyAlignment="1" applyProtection="1">
      <alignment/>
      <protection/>
    </xf>
    <xf numFmtId="165" fontId="6" fillId="38" borderId="19" xfId="51" applyNumberFormat="1" applyFont="1" applyFill="1" applyBorder="1" applyAlignment="1" applyProtection="1">
      <alignment horizontal="right" vertical="center" wrapText="1"/>
      <protection/>
    </xf>
    <xf numFmtId="165" fontId="76" fillId="38" borderId="119" xfId="0" applyNumberFormat="1" applyFont="1" applyFill="1" applyBorder="1" applyAlignment="1" applyProtection="1">
      <alignment/>
      <protection/>
    </xf>
    <xf numFmtId="165" fontId="76" fillId="38" borderId="13" xfId="0" applyNumberFormat="1" applyFont="1" applyFill="1" applyBorder="1" applyAlignment="1" applyProtection="1">
      <alignment/>
      <protection/>
    </xf>
    <xf numFmtId="174" fontId="95" fillId="0" borderId="0" xfId="51" applyNumberFormat="1" applyFont="1" applyAlignment="1">
      <alignment vertical="center"/>
      <protection/>
    </xf>
    <xf numFmtId="0" fontId="95" fillId="0" borderId="0" xfId="52" applyFont="1" applyBorder="1" applyAlignment="1">
      <alignment horizontal="right" vertical="center"/>
      <protection/>
    </xf>
    <xf numFmtId="49" fontId="95" fillId="0" borderId="0" xfId="52" applyNumberFormat="1" applyFont="1" applyBorder="1" applyAlignment="1">
      <alignment vertical="center"/>
      <protection/>
    </xf>
    <xf numFmtId="186" fontId="95" fillId="0" borderId="0" xfId="52" applyNumberFormat="1" applyFont="1" applyBorder="1" applyAlignment="1">
      <alignment vertical="center"/>
      <protection/>
    </xf>
    <xf numFmtId="0" fontId="8" fillId="0" borderId="0" xfId="52" applyFont="1" applyBorder="1" applyAlignment="1">
      <alignment vertical="center" wrapText="1"/>
      <protection/>
    </xf>
    <xf numFmtId="49" fontId="6" fillId="0" borderId="0" xfId="52" applyNumberFormat="1" applyFont="1" applyBorder="1" applyAlignment="1">
      <alignment horizontal="center" vertical="center" wrapText="1"/>
      <protection/>
    </xf>
    <xf numFmtId="3" fontId="6" fillId="0" borderId="0" xfId="52" applyNumberFormat="1" applyFont="1" applyBorder="1" applyAlignment="1">
      <alignment horizontal="center" vertical="center"/>
      <protection/>
    </xf>
    <xf numFmtId="0" fontId="8" fillId="0" borderId="81" xfId="52" applyFont="1" applyBorder="1" applyAlignment="1">
      <alignment vertical="center" wrapText="1"/>
      <protection/>
    </xf>
    <xf numFmtId="49" fontId="6" fillId="0" borderId="52" xfId="52" applyNumberFormat="1" applyFont="1" applyBorder="1" applyAlignment="1">
      <alignment horizontal="center" vertical="center" wrapText="1"/>
      <protection/>
    </xf>
    <xf numFmtId="49" fontId="6" fillId="0" borderId="53" xfId="52" applyNumberFormat="1" applyFont="1" applyBorder="1" applyAlignment="1">
      <alignment horizontal="center" vertical="center" wrapText="1"/>
      <protection/>
    </xf>
    <xf numFmtId="0" fontId="8" fillId="0" borderId="120" xfId="52" applyFont="1" applyBorder="1" applyAlignment="1">
      <alignment vertical="center" wrapText="1"/>
      <protection/>
    </xf>
    <xf numFmtId="49" fontId="6" fillId="0" borderId="121" xfId="52" applyNumberFormat="1" applyFont="1" applyBorder="1" applyAlignment="1">
      <alignment horizontal="center" vertical="center" wrapText="1"/>
      <protection/>
    </xf>
    <xf numFmtId="49" fontId="6" fillId="0" borderId="122" xfId="52" applyNumberFormat="1" applyFont="1" applyBorder="1" applyAlignment="1">
      <alignment horizontal="center" vertical="center" wrapText="1"/>
      <protection/>
    </xf>
    <xf numFmtId="0" fontId="6" fillId="0" borderId="110" xfId="51" applyFont="1" applyBorder="1" applyAlignment="1" applyProtection="1">
      <alignment vertical="center"/>
      <protection locked="0"/>
    </xf>
    <xf numFmtId="174" fontId="6" fillId="0" borderId="12" xfId="51" applyNumberFormat="1" applyFont="1" applyFill="1" applyBorder="1" applyAlignment="1" applyProtection="1">
      <alignment horizontal="right" vertical="center" wrapText="1" indent="1"/>
      <protection hidden="1" locked="0"/>
    </xf>
    <xf numFmtId="174" fontId="6" fillId="0" borderId="22" xfId="51" applyNumberFormat="1" applyFont="1" applyFill="1" applyBorder="1" applyAlignment="1" applyProtection="1">
      <alignment horizontal="right" vertical="center" wrapText="1" indent="1"/>
      <protection hidden="1" locked="0"/>
    </xf>
    <xf numFmtId="0" fontId="6" fillId="0" borderId="0" xfId="51" applyFont="1" applyAlignment="1" applyProtection="1">
      <alignment vertical="center"/>
      <protection/>
    </xf>
    <xf numFmtId="0" fontId="9" fillId="0" borderId="0" xfId="51" applyFont="1" applyAlignment="1" applyProtection="1">
      <alignment vertical="center"/>
      <protection/>
    </xf>
    <xf numFmtId="0" fontId="6" fillId="0" borderId="0" xfId="52" applyFont="1" applyBorder="1" applyAlignment="1" applyProtection="1">
      <alignment vertical="center"/>
      <protection/>
    </xf>
    <xf numFmtId="0" fontId="95" fillId="0" borderId="0" xfId="52" applyFont="1" applyFill="1" applyBorder="1" applyAlignment="1" applyProtection="1">
      <alignment vertical="center"/>
      <protection/>
    </xf>
    <xf numFmtId="0" fontId="19" fillId="0" borderId="0" xfId="52" applyFont="1" applyBorder="1" applyAlignment="1" applyProtection="1">
      <alignment vertical="center"/>
      <protection/>
    </xf>
    <xf numFmtId="0" fontId="8" fillId="0" borderId="11" xfId="52" applyFont="1" applyFill="1" applyBorder="1" applyAlignment="1" applyProtection="1">
      <alignment horizontal="left" vertical="center"/>
      <protection/>
    </xf>
    <xf numFmtId="49" fontId="8" fillId="0" borderId="12" xfId="52" applyNumberFormat="1" applyFont="1" applyFill="1" applyBorder="1" applyAlignment="1" applyProtection="1">
      <alignment horizontal="center" vertical="center" wrapText="1"/>
      <protection/>
    </xf>
    <xf numFmtId="49" fontId="8" fillId="0" borderId="13" xfId="52" applyNumberFormat="1" applyFont="1" applyFill="1" applyBorder="1" applyAlignment="1" applyProtection="1">
      <alignment horizontal="center" vertical="center" wrapText="1"/>
      <protection/>
    </xf>
    <xf numFmtId="3" fontId="8" fillId="0" borderId="13" xfId="52" applyNumberFormat="1" applyFont="1" applyFill="1" applyBorder="1" applyAlignment="1" applyProtection="1">
      <alignment horizontal="center" vertical="center" wrapText="1"/>
      <protection/>
    </xf>
    <xf numFmtId="3" fontId="8" fillId="0" borderId="22" xfId="52" applyNumberFormat="1" applyFont="1" applyFill="1" applyBorder="1" applyAlignment="1" applyProtection="1">
      <alignment horizontal="center" vertical="center" wrapText="1"/>
      <protection/>
    </xf>
    <xf numFmtId="49" fontId="19" fillId="0" borderId="0" xfId="52" applyNumberFormat="1" applyFont="1" applyBorder="1" applyAlignment="1" applyProtection="1">
      <alignment horizontal="left" vertical="center"/>
      <protection/>
    </xf>
    <xf numFmtId="0" fontId="95" fillId="0" borderId="0" xfId="52" applyFont="1" applyFill="1" applyBorder="1" applyAlignment="1" applyProtection="1">
      <alignment horizontal="center" vertical="center" wrapText="1"/>
      <protection/>
    </xf>
    <xf numFmtId="0" fontId="8" fillId="0" borderId="17" xfId="52" applyFont="1" applyBorder="1" applyAlignment="1" applyProtection="1">
      <alignment vertical="center" wrapText="1"/>
      <protection/>
    </xf>
    <xf numFmtId="3" fontId="8" fillId="0" borderId="23" xfId="52" applyNumberFormat="1" applyFont="1" applyFill="1" applyBorder="1" applyAlignment="1" applyProtection="1">
      <alignment horizontal="center" vertical="center" wrapText="1"/>
      <protection/>
    </xf>
    <xf numFmtId="3" fontId="8" fillId="0" borderId="24" xfId="52" applyNumberFormat="1" applyFont="1" applyFill="1" applyBorder="1" applyAlignment="1" applyProtection="1">
      <alignment horizontal="center" vertical="center" wrapText="1"/>
      <protection/>
    </xf>
    <xf numFmtId="49" fontId="8" fillId="0" borderId="0" xfId="52" applyNumberFormat="1" applyFont="1" applyBorder="1" applyAlignment="1" applyProtection="1">
      <alignment horizontal="center" vertical="center" wrapText="1"/>
      <protection/>
    </xf>
    <xf numFmtId="0" fontId="96" fillId="0" borderId="0" xfId="52" applyFont="1" applyFill="1" applyBorder="1" applyAlignment="1" applyProtection="1">
      <alignment vertical="center"/>
      <protection/>
    </xf>
    <xf numFmtId="0" fontId="6" fillId="0" borderId="31" xfId="52" applyFont="1" applyBorder="1" applyAlignment="1" applyProtection="1">
      <alignment horizontal="center" vertical="center"/>
      <protection/>
    </xf>
    <xf numFmtId="49" fontId="6" fillId="0" borderId="15" xfId="52" applyNumberFormat="1" applyFont="1" applyBorder="1" applyAlignment="1" applyProtection="1">
      <alignment horizontal="center" vertical="center"/>
      <protection/>
    </xf>
    <xf numFmtId="3" fontId="29" fillId="0" borderId="15" xfId="52" applyNumberFormat="1" applyFont="1" applyBorder="1" applyAlignment="1" applyProtection="1">
      <alignment horizontal="right" vertical="center"/>
      <protection/>
    </xf>
    <xf numFmtId="3" fontId="29" fillId="0" borderId="18" xfId="52" applyNumberFormat="1" applyFont="1" applyBorder="1" applyAlignment="1" applyProtection="1">
      <alignment horizontal="right" vertical="center"/>
      <protection/>
    </xf>
    <xf numFmtId="49" fontId="6" fillId="0" borderId="0" xfId="52" applyNumberFormat="1" applyFont="1" applyBorder="1" applyAlignment="1" applyProtection="1">
      <alignment horizontal="center" vertical="center"/>
      <protection/>
    </xf>
    <xf numFmtId="3" fontId="95" fillId="0" borderId="0" xfId="52" applyNumberFormat="1" applyFont="1" applyFill="1" applyBorder="1" applyAlignment="1" applyProtection="1">
      <alignment vertical="center"/>
      <protection/>
    </xf>
    <xf numFmtId="0" fontId="6" fillId="0" borderId="16" xfId="52" applyFont="1" applyBorder="1" applyAlignment="1" applyProtection="1">
      <alignment horizontal="center" vertical="center"/>
      <protection/>
    </xf>
    <xf numFmtId="49" fontId="6" fillId="0" borderId="14" xfId="52" applyNumberFormat="1" applyFont="1" applyBorder="1" applyAlignment="1" applyProtection="1">
      <alignment horizontal="center" vertical="center"/>
      <protection/>
    </xf>
    <xf numFmtId="3" fontId="6" fillId="0" borderId="14" xfId="52" applyNumberFormat="1" applyFont="1" applyBorder="1" applyAlignment="1" applyProtection="1">
      <alignment horizontal="right" vertical="center"/>
      <protection/>
    </xf>
    <xf numFmtId="3" fontId="6" fillId="0" borderId="19" xfId="52" applyNumberFormat="1" applyFont="1" applyBorder="1" applyAlignment="1" applyProtection="1">
      <alignment horizontal="right" vertical="center"/>
      <protection/>
    </xf>
    <xf numFmtId="0" fontId="6" fillId="0" borderId="16" xfId="52" applyFont="1" applyBorder="1" applyAlignment="1" applyProtection="1">
      <alignment horizontal="center" vertical="center"/>
      <protection/>
    </xf>
    <xf numFmtId="49" fontId="6" fillId="0" borderId="14" xfId="52" applyNumberFormat="1" applyFont="1" applyBorder="1" applyAlignment="1" applyProtection="1">
      <alignment horizontal="center" vertical="center"/>
      <protection/>
    </xf>
    <xf numFmtId="3" fontId="29" fillId="0" borderId="14" xfId="52" applyNumberFormat="1" applyFont="1" applyBorder="1" applyAlignment="1" applyProtection="1">
      <alignment horizontal="right" vertical="center"/>
      <protection/>
    </xf>
    <xf numFmtId="3" fontId="29" fillId="0" borderId="19" xfId="52" applyNumberFormat="1" applyFont="1" applyBorder="1" applyAlignment="1" applyProtection="1">
      <alignment horizontal="right" vertical="center"/>
      <protection/>
    </xf>
    <xf numFmtId="0" fontId="6" fillId="0" borderId="10" xfId="52" applyFont="1" applyBorder="1" applyAlignment="1" applyProtection="1">
      <alignment vertical="center" wrapText="1"/>
      <protection/>
    </xf>
    <xf numFmtId="0" fontId="6" fillId="0" borderId="16" xfId="52" applyFont="1" applyBorder="1" applyAlignment="1" applyProtection="1">
      <alignment horizontal="center" vertical="center" wrapText="1"/>
      <protection/>
    </xf>
    <xf numFmtId="0" fontId="6" fillId="0" borderId="16" xfId="0" applyFont="1" applyBorder="1" applyAlignment="1" applyProtection="1">
      <alignment horizontal="center" vertical="center"/>
      <protection/>
    </xf>
    <xf numFmtId="3" fontId="6" fillId="0" borderId="14" xfId="52" applyNumberFormat="1" applyFont="1" applyBorder="1" applyAlignment="1" applyProtection="1">
      <alignment horizontal="right" vertical="center"/>
      <protection/>
    </xf>
    <xf numFmtId="3" fontId="6" fillId="0" borderId="19" xfId="52" applyNumberFormat="1" applyFont="1" applyBorder="1" applyAlignment="1" applyProtection="1">
      <alignment horizontal="right" vertical="center"/>
      <protection/>
    </xf>
    <xf numFmtId="0" fontId="8" fillId="0" borderId="38" xfId="0" applyFont="1" applyBorder="1" applyAlignment="1" applyProtection="1">
      <alignment vertical="center"/>
      <protection/>
    </xf>
    <xf numFmtId="0" fontId="8" fillId="0" borderId="60" xfId="0" applyFont="1" applyBorder="1" applyAlignment="1" applyProtection="1">
      <alignment horizontal="center" vertical="center" wrapText="1"/>
      <protection/>
    </xf>
    <xf numFmtId="49" fontId="8" fillId="0" borderId="57" xfId="0" applyNumberFormat="1" applyFont="1" applyBorder="1" applyAlignment="1" applyProtection="1">
      <alignment horizontal="center" vertical="center"/>
      <protection/>
    </xf>
    <xf numFmtId="3" fontId="33" fillId="0" borderId="57" xfId="52" applyNumberFormat="1" applyFont="1" applyBorder="1" applyAlignment="1" applyProtection="1">
      <alignment horizontal="right" vertical="center"/>
      <protection/>
    </xf>
    <xf numFmtId="3" fontId="33" fillId="0" borderId="58" xfId="52" applyNumberFormat="1" applyFont="1" applyBorder="1" applyAlignment="1" applyProtection="1">
      <alignment horizontal="right" vertical="center"/>
      <protection/>
    </xf>
    <xf numFmtId="0" fontId="6" fillId="0" borderId="69" xfId="52" applyFont="1" applyBorder="1" applyAlignment="1" applyProtection="1">
      <alignment horizontal="center" vertical="center"/>
      <protection/>
    </xf>
    <xf numFmtId="49" fontId="6" fillId="0" borderId="23" xfId="52" applyNumberFormat="1" applyFont="1" applyBorder="1" applyAlignment="1" applyProtection="1">
      <alignment horizontal="center" vertical="center"/>
      <protection/>
    </xf>
    <xf numFmtId="3" fontId="29" fillId="0" borderId="23" xfId="52" applyNumberFormat="1" applyFont="1" applyBorder="1" applyAlignment="1" applyProtection="1">
      <alignment horizontal="right" vertical="center"/>
      <protection/>
    </xf>
    <xf numFmtId="3" fontId="29" fillId="0" borderId="24" xfId="52" applyNumberFormat="1" applyFont="1" applyBorder="1" applyAlignment="1" applyProtection="1">
      <alignment horizontal="right" vertical="center"/>
      <protection/>
    </xf>
    <xf numFmtId="0" fontId="31" fillId="0" borderId="10" xfId="0" applyFont="1" applyBorder="1" applyAlignment="1" applyProtection="1">
      <alignment vertical="center"/>
      <protection/>
    </xf>
    <xf numFmtId="0" fontId="31" fillId="0" borderId="16" xfId="0" applyFont="1" applyBorder="1" applyAlignment="1" applyProtection="1">
      <alignment horizontal="center" vertical="center"/>
      <protection/>
    </xf>
    <xf numFmtId="0" fontId="32" fillId="0" borderId="10" xfId="0" applyFont="1" applyBorder="1" applyAlignment="1" applyProtection="1">
      <alignment vertical="center"/>
      <protection/>
    </xf>
    <xf numFmtId="0" fontId="32" fillId="0" borderId="16" xfId="0" applyFont="1" applyBorder="1" applyAlignment="1" applyProtection="1">
      <alignment horizontal="center" vertical="center" wrapText="1"/>
      <protection/>
    </xf>
    <xf numFmtId="3" fontId="33" fillId="0" borderId="14" xfId="52" applyNumberFormat="1" applyFont="1" applyBorder="1" applyAlignment="1" applyProtection="1">
      <alignment horizontal="right" vertical="center"/>
      <protection/>
    </xf>
    <xf numFmtId="3" fontId="33" fillId="0" borderId="19" xfId="52" applyNumberFormat="1" applyFont="1" applyBorder="1" applyAlignment="1" applyProtection="1">
      <alignment horizontal="right" vertical="center"/>
      <protection/>
    </xf>
    <xf numFmtId="0" fontId="8" fillId="0" borderId="10" xfId="52" applyFont="1" applyBorder="1" applyAlignment="1" applyProtection="1">
      <alignment vertical="center" wrapText="1"/>
      <protection/>
    </xf>
    <xf numFmtId="0" fontId="8" fillId="0" borderId="16" xfId="52" applyFont="1" applyBorder="1" applyAlignment="1" applyProtection="1">
      <alignment horizontal="center" vertical="center"/>
      <protection/>
    </xf>
    <xf numFmtId="3" fontId="96" fillId="0" borderId="0" xfId="52" applyNumberFormat="1" applyFont="1" applyFill="1" applyBorder="1" applyAlignment="1" applyProtection="1">
      <alignment vertical="center"/>
      <protection/>
    </xf>
    <xf numFmtId="0" fontId="8" fillId="0" borderId="38" xfId="52" applyFont="1" applyBorder="1" applyAlignment="1" applyProtection="1">
      <alignment vertical="center" wrapText="1"/>
      <protection/>
    </xf>
    <xf numFmtId="49" fontId="6" fillId="0" borderId="57" xfId="52" applyNumberFormat="1" applyFont="1" applyBorder="1" applyAlignment="1" applyProtection="1">
      <alignment horizontal="center" vertical="center" wrapText="1"/>
      <protection/>
    </xf>
    <xf numFmtId="0" fontId="8" fillId="0" borderId="120" xfId="52" applyFont="1" applyBorder="1" applyAlignment="1" applyProtection="1">
      <alignment vertical="center" wrapText="1"/>
      <protection/>
    </xf>
    <xf numFmtId="49" fontId="6" fillId="0" borderId="121" xfId="52" applyNumberFormat="1" applyFont="1" applyBorder="1" applyAlignment="1" applyProtection="1">
      <alignment horizontal="center" vertical="center" wrapText="1"/>
      <protection/>
    </xf>
    <xf numFmtId="49" fontId="6" fillId="0" borderId="122" xfId="52" applyNumberFormat="1" applyFont="1" applyBorder="1" applyAlignment="1" applyProtection="1">
      <alignment horizontal="center" vertical="center" wrapText="1"/>
      <protection/>
    </xf>
    <xf numFmtId="0" fontId="8" fillId="0" borderId="81" xfId="52" applyFont="1" applyBorder="1" applyAlignment="1" applyProtection="1">
      <alignment vertical="center" wrapText="1"/>
      <protection/>
    </xf>
    <xf numFmtId="49" fontId="6" fillId="0" borderId="52" xfId="52" applyNumberFormat="1" applyFont="1" applyBorder="1" applyAlignment="1" applyProtection="1">
      <alignment horizontal="center" vertical="center" wrapText="1"/>
      <protection/>
    </xf>
    <xf numFmtId="49" fontId="6" fillId="0" borderId="53" xfId="52" applyNumberFormat="1" applyFont="1" applyBorder="1" applyAlignment="1" applyProtection="1">
      <alignment horizontal="center" vertical="center" wrapText="1"/>
      <protection/>
    </xf>
    <xf numFmtId="0" fontId="8" fillId="0" borderId="0" xfId="52" applyFont="1" applyBorder="1" applyAlignment="1" applyProtection="1">
      <alignment vertical="center" wrapText="1"/>
      <protection/>
    </xf>
    <xf numFmtId="3" fontId="6" fillId="0" borderId="0" xfId="52" applyNumberFormat="1" applyFont="1" applyBorder="1" applyAlignment="1" applyProtection="1">
      <alignment horizontal="center" vertical="center"/>
      <protection/>
    </xf>
    <xf numFmtId="0" fontId="8" fillId="0" borderId="0" xfId="52" applyFont="1" applyBorder="1" applyAlignment="1" applyProtection="1">
      <alignment vertical="center" wrapText="1"/>
      <protection/>
    </xf>
    <xf numFmtId="49" fontId="6" fillId="0" borderId="0" xfId="52" applyNumberFormat="1" applyFont="1" applyBorder="1" applyAlignment="1" applyProtection="1">
      <alignment vertical="center" wrapText="1"/>
      <protection/>
    </xf>
    <xf numFmtId="3" fontId="6" fillId="0" borderId="0" xfId="52" applyNumberFormat="1" applyFont="1" applyBorder="1" applyAlignment="1" applyProtection="1">
      <alignment vertical="center"/>
      <protection/>
    </xf>
    <xf numFmtId="0" fontId="6" fillId="0" borderId="0" xfId="52" applyFont="1" applyBorder="1" applyAlignment="1" applyProtection="1">
      <alignment vertical="center" wrapText="1"/>
      <protection/>
    </xf>
    <xf numFmtId="49" fontId="6" fillId="0" borderId="0" xfId="52" applyNumberFormat="1" applyFont="1" applyBorder="1" applyAlignment="1" applyProtection="1">
      <alignment vertical="center"/>
      <protection/>
    </xf>
    <xf numFmtId="0" fontId="6" fillId="0" borderId="0" xfId="52" applyFont="1" applyBorder="1" applyAlignment="1" applyProtection="1">
      <alignment horizontal="center" vertical="center"/>
      <protection/>
    </xf>
    <xf numFmtId="0" fontId="95" fillId="0" borderId="0" xfId="52" applyFont="1" applyBorder="1" applyAlignment="1" applyProtection="1">
      <alignment vertical="center" wrapText="1"/>
      <protection/>
    </xf>
    <xf numFmtId="0" fontId="95" fillId="0" borderId="0" xfId="52" applyFont="1" applyBorder="1" applyAlignment="1" applyProtection="1">
      <alignment horizontal="center" vertical="center"/>
      <protection/>
    </xf>
    <xf numFmtId="3" fontId="95" fillId="0" borderId="0" xfId="52" applyNumberFormat="1" applyFont="1" applyBorder="1" applyAlignment="1" applyProtection="1">
      <alignment vertical="center"/>
      <protection/>
    </xf>
    <xf numFmtId="0" fontId="95" fillId="0" borderId="0" xfId="52" applyFont="1" applyBorder="1" applyAlignment="1" applyProtection="1">
      <alignment vertical="center"/>
      <protection/>
    </xf>
    <xf numFmtId="0" fontId="97" fillId="0" borderId="0" xfId="52" applyFont="1" applyBorder="1" applyAlignment="1" applyProtection="1">
      <alignment horizontal="right" vertical="center"/>
      <protection/>
    </xf>
    <xf numFmtId="165" fontId="97" fillId="0" borderId="0" xfId="52" applyNumberFormat="1" applyFont="1" applyFill="1" applyBorder="1" applyAlignment="1" applyProtection="1">
      <alignment vertical="center"/>
      <protection/>
    </xf>
    <xf numFmtId="3" fontId="6" fillId="0" borderId="19" xfId="51" applyNumberFormat="1" applyFont="1" applyFill="1" applyBorder="1" applyAlignment="1" applyProtection="1">
      <alignment horizontal="right" vertical="center"/>
      <protection locked="0"/>
    </xf>
    <xf numFmtId="3" fontId="6" fillId="37" borderId="16" xfId="51" applyNumberFormat="1" applyFont="1" applyFill="1" applyBorder="1" applyAlignment="1" applyProtection="1">
      <alignment horizontal="right" vertical="center"/>
      <protection/>
    </xf>
    <xf numFmtId="0" fontId="0" fillId="0" borderId="0" xfId="0" applyAlignment="1">
      <alignment vertical="center"/>
    </xf>
    <xf numFmtId="3" fontId="29" fillId="0" borderId="14" xfId="52" applyNumberFormat="1" applyFont="1" applyBorder="1" applyAlignment="1" applyProtection="1">
      <alignment horizontal="right" vertical="center"/>
      <protection locked="0"/>
    </xf>
    <xf numFmtId="3" fontId="29" fillId="0" borderId="19" xfId="52" applyNumberFormat="1" applyFont="1" applyBorder="1" applyAlignment="1" applyProtection="1">
      <alignment horizontal="right" vertical="center"/>
      <protection locked="0"/>
    </xf>
    <xf numFmtId="174" fontId="6" fillId="0" borderId="51" xfId="51" applyNumberFormat="1" applyFont="1" applyBorder="1" applyAlignment="1" applyProtection="1">
      <alignment horizontal="right" vertical="center" wrapText="1" indent="1"/>
      <protection/>
    </xf>
    <xf numFmtId="3" fontId="6" fillId="35" borderId="19" xfId="51" applyNumberFormat="1" applyFont="1" applyFill="1" applyBorder="1" applyAlignment="1" applyProtection="1">
      <alignment vertical="center" wrapText="1"/>
      <protection/>
    </xf>
    <xf numFmtId="3" fontId="6" fillId="0" borderId="19" xfId="51" applyNumberFormat="1" applyFont="1" applyBorder="1" applyAlignment="1" applyProtection="1">
      <alignment vertical="center" wrapText="1"/>
      <protection/>
    </xf>
    <xf numFmtId="3" fontId="6" fillId="35" borderId="19" xfId="51" applyNumberFormat="1" applyFont="1" applyFill="1" applyBorder="1" applyAlignment="1" applyProtection="1">
      <alignment horizontal="right" vertical="center" wrapText="1"/>
      <protection/>
    </xf>
    <xf numFmtId="3" fontId="6" fillId="35" borderId="58" xfId="51" applyNumberFormat="1" applyFont="1" applyFill="1" applyBorder="1" applyAlignment="1" applyProtection="1">
      <alignment vertical="center" wrapText="1"/>
      <protection/>
    </xf>
    <xf numFmtId="3" fontId="8" fillId="0" borderId="13" xfId="51" applyNumberFormat="1" applyFont="1" applyFill="1" applyBorder="1" applyAlignment="1" applyProtection="1">
      <alignment vertical="center"/>
      <protection/>
    </xf>
    <xf numFmtId="165" fontId="0" fillId="38" borderId="60" xfId="0" applyNumberFormat="1" applyFill="1" applyBorder="1" applyAlignment="1" applyProtection="1">
      <alignment/>
      <protection/>
    </xf>
    <xf numFmtId="165" fontId="0" fillId="38" borderId="57" xfId="0" applyNumberFormat="1" applyFill="1" applyBorder="1" applyAlignment="1" applyProtection="1">
      <alignment/>
      <protection/>
    </xf>
    <xf numFmtId="165" fontId="0" fillId="38" borderId="58" xfId="0" applyNumberFormat="1" applyFill="1" applyBorder="1" applyAlignment="1" applyProtection="1">
      <alignment/>
      <protection/>
    </xf>
    <xf numFmtId="165" fontId="0" fillId="38" borderId="59" xfId="0" applyNumberFormat="1" applyFill="1" applyBorder="1" applyAlignment="1" applyProtection="1">
      <alignment/>
      <protection/>
    </xf>
    <xf numFmtId="165" fontId="0" fillId="38" borderId="14" xfId="0" applyNumberFormat="1" applyFill="1" applyBorder="1" applyAlignment="1" applyProtection="1">
      <alignment/>
      <protection/>
    </xf>
    <xf numFmtId="165" fontId="0" fillId="38" borderId="56" xfId="0" applyNumberFormat="1" applyFill="1" applyBorder="1" applyAlignment="1" applyProtection="1">
      <alignment/>
      <protection/>
    </xf>
    <xf numFmtId="165" fontId="0" fillId="38" borderId="16" xfId="0" applyNumberFormat="1" applyFill="1" applyBorder="1" applyAlignment="1" applyProtection="1">
      <alignment/>
      <protection/>
    </xf>
    <xf numFmtId="3" fontId="8" fillId="0" borderId="12" xfId="51" applyNumberFormat="1" applyFont="1" applyBorder="1" applyAlignment="1" applyProtection="1">
      <alignment horizontal="right" vertical="center" wrapText="1" indent="1"/>
      <protection/>
    </xf>
    <xf numFmtId="3" fontId="8" fillId="0" borderId="72" xfId="51" applyNumberFormat="1" applyFont="1" applyBorder="1" applyAlignment="1" applyProtection="1">
      <alignment horizontal="right" vertical="center" wrapText="1" indent="1"/>
      <protection/>
    </xf>
    <xf numFmtId="3" fontId="8" fillId="0" borderId="13" xfId="51" applyNumberFormat="1" applyFont="1" applyBorder="1" applyAlignment="1" applyProtection="1">
      <alignment horizontal="right" vertical="center" wrapText="1" indent="1"/>
      <protection/>
    </xf>
    <xf numFmtId="3" fontId="8" fillId="0" borderId="37" xfId="51" applyNumberFormat="1" applyFont="1" applyBorder="1" applyAlignment="1" applyProtection="1">
      <alignment horizontal="right" vertical="center" wrapText="1" indent="1"/>
      <protection/>
    </xf>
    <xf numFmtId="3" fontId="6" fillId="0" borderId="15" xfId="51" applyNumberFormat="1" applyFont="1" applyBorder="1" applyAlignment="1" applyProtection="1">
      <alignment horizontal="right" vertical="center" wrapText="1" indent="1"/>
      <protection/>
    </xf>
    <xf numFmtId="3" fontId="6" fillId="0" borderId="18" xfId="51" applyNumberFormat="1" applyFont="1" applyBorder="1" applyAlignment="1" applyProtection="1">
      <alignment horizontal="right" vertical="center" wrapText="1" indent="1"/>
      <protection/>
    </xf>
    <xf numFmtId="3" fontId="6" fillId="0" borderId="31" xfId="51" applyNumberFormat="1" applyFont="1" applyBorder="1" applyAlignment="1" applyProtection="1">
      <alignment horizontal="right" vertical="center" wrapText="1" indent="1"/>
      <protection/>
    </xf>
    <xf numFmtId="3" fontId="6" fillId="0" borderId="32" xfId="51" applyNumberFormat="1" applyFont="1" applyBorder="1" applyAlignment="1" applyProtection="1">
      <alignment horizontal="right" vertical="center" wrapText="1" indent="1"/>
      <protection/>
    </xf>
    <xf numFmtId="3" fontId="8" fillId="44" borderId="62" xfId="51" applyNumberFormat="1" applyFont="1" applyFill="1" applyBorder="1" applyAlignment="1" applyProtection="1">
      <alignment vertical="center"/>
      <protection/>
    </xf>
    <xf numFmtId="3" fontId="8" fillId="44" borderId="14" xfId="51" applyNumberFormat="1" applyFont="1" applyFill="1" applyBorder="1" applyAlignment="1" applyProtection="1">
      <alignment vertical="center"/>
      <protection/>
    </xf>
    <xf numFmtId="3" fontId="6" fillId="44" borderId="33" xfId="51" applyNumberFormat="1" applyFont="1" applyFill="1" applyBorder="1" applyAlignment="1" applyProtection="1">
      <alignment vertical="center"/>
      <protection/>
    </xf>
    <xf numFmtId="3" fontId="6" fillId="34" borderId="28" xfId="51" applyNumberFormat="1" applyFont="1" applyFill="1" applyBorder="1" applyAlignment="1" applyProtection="1">
      <alignment vertical="center"/>
      <protection/>
    </xf>
    <xf numFmtId="3" fontId="6" fillId="34" borderId="123" xfId="51" applyNumberFormat="1" applyFont="1" applyFill="1" applyBorder="1" applyAlignment="1" applyProtection="1">
      <alignment vertical="center"/>
      <protection/>
    </xf>
    <xf numFmtId="3" fontId="6" fillId="44" borderId="124" xfId="51" applyNumberFormat="1" applyFont="1" applyFill="1" applyBorder="1" applyAlignment="1" applyProtection="1">
      <alignment vertical="center"/>
      <protection/>
    </xf>
    <xf numFmtId="3" fontId="6" fillId="34" borderId="29" xfId="51" applyNumberFormat="1" applyFont="1" applyFill="1" applyBorder="1" applyAlignment="1" applyProtection="1">
      <alignment vertical="center"/>
      <protection/>
    </xf>
    <xf numFmtId="3" fontId="6" fillId="34" borderId="125" xfId="51" applyNumberFormat="1" applyFont="1" applyFill="1" applyBorder="1" applyAlignment="1" applyProtection="1">
      <alignment vertical="center"/>
      <protection/>
    </xf>
    <xf numFmtId="3" fontId="6" fillId="34" borderId="126" xfId="51" applyNumberFormat="1" applyFont="1" applyFill="1" applyBorder="1" applyAlignment="1" applyProtection="1">
      <alignment vertical="center"/>
      <protection/>
    </xf>
    <xf numFmtId="3" fontId="6" fillId="44" borderId="127" xfId="51" applyNumberFormat="1" applyFont="1" applyFill="1" applyBorder="1" applyAlignment="1" applyProtection="1">
      <alignment vertical="center"/>
      <protection/>
    </xf>
    <xf numFmtId="173" fontId="6" fillId="33" borderId="125" xfId="51" applyNumberFormat="1" applyFont="1" applyFill="1" applyBorder="1" applyAlignment="1" applyProtection="1">
      <alignment horizontal="center" vertical="center"/>
      <protection/>
    </xf>
    <xf numFmtId="3" fontId="6" fillId="34" borderId="30" xfId="51" applyNumberFormat="1" applyFont="1" applyFill="1" applyBorder="1" applyAlignment="1" applyProtection="1">
      <alignment vertical="center"/>
      <protection/>
    </xf>
    <xf numFmtId="3" fontId="6" fillId="34" borderId="128" xfId="51" applyNumberFormat="1" applyFont="1" applyFill="1" applyBorder="1" applyAlignment="1" applyProtection="1">
      <alignment vertical="center"/>
      <protection/>
    </xf>
    <xf numFmtId="3" fontId="6" fillId="44" borderId="129" xfId="51" applyNumberFormat="1" applyFont="1" applyFill="1" applyBorder="1" applyAlignment="1" applyProtection="1">
      <alignment vertical="center"/>
      <protection/>
    </xf>
    <xf numFmtId="3" fontId="6" fillId="0" borderId="37" xfId="51" applyNumberFormat="1" applyFont="1" applyBorder="1" applyAlignment="1" applyProtection="1">
      <alignment horizontal="right" vertical="center"/>
      <protection/>
    </xf>
    <xf numFmtId="3" fontId="12" fillId="0" borderId="22" xfId="51" applyNumberFormat="1" applyFont="1" applyBorder="1" applyAlignment="1" applyProtection="1">
      <alignment horizontal="right" vertical="center" wrapText="1"/>
      <protection/>
    </xf>
    <xf numFmtId="3" fontId="6" fillId="0" borderId="15" xfId="51" applyNumberFormat="1" applyFont="1" applyBorder="1" applyAlignment="1" applyProtection="1">
      <alignment vertical="center"/>
      <protection/>
    </xf>
    <xf numFmtId="3" fontId="6" fillId="0" borderId="22" xfId="51" applyNumberFormat="1" applyFont="1" applyFill="1" applyBorder="1" applyAlignment="1" applyProtection="1">
      <alignment vertical="center"/>
      <protection/>
    </xf>
    <xf numFmtId="0" fontId="15" fillId="0" borderId="60" xfId="51" applyFont="1" applyFill="1" applyBorder="1" applyAlignment="1">
      <alignment horizontal="center" vertical="center"/>
      <protection/>
    </xf>
    <xf numFmtId="0" fontId="15" fillId="0" borderId="57" xfId="51" applyFont="1" applyFill="1" applyBorder="1" applyAlignment="1">
      <alignment horizontal="center" vertical="center"/>
      <protection/>
    </xf>
    <xf numFmtId="0" fontId="15" fillId="0" borderId="58" xfId="51" applyFont="1" applyFill="1" applyBorder="1" applyAlignment="1">
      <alignment horizontal="center" vertical="center"/>
      <protection/>
    </xf>
    <xf numFmtId="3" fontId="6" fillId="37" borderId="95" xfId="51" applyNumberFormat="1" applyFont="1" applyFill="1" applyBorder="1" applyAlignment="1">
      <alignment horizontal="right" vertical="center"/>
      <protection/>
    </xf>
    <xf numFmtId="3" fontId="6" fillId="37" borderId="98" xfId="51" applyNumberFormat="1" applyFont="1" applyFill="1" applyBorder="1" applyAlignment="1">
      <alignment horizontal="right" vertical="center"/>
      <protection/>
    </xf>
    <xf numFmtId="3" fontId="6" fillId="37" borderId="99" xfId="51" applyNumberFormat="1" applyFont="1" applyFill="1" applyBorder="1" applyAlignment="1">
      <alignment horizontal="right" vertical="center"/>
      <protection/>
    </xf>
    <xf numFmtId="3" fontId="6" fillId="7" borderId="95" xfId="51" applyNumberFormat="1" applyFont="1" applyFill="1" applyBorder="1" applyAlignment="1">
      <alignment horizontal="right" vertical="center"/>
      <protection/>
    </xf>
    <xf numFmtId="3" fontId="6" fillId="7" borderId="98" xfId="51" applyNumberFormat="1" applyFont="1" applyFill="1" applyBorder="1" applyAlignment="1">
      <alignment horizontal="right" vertical="center"/>
      <protection/>
    </xf>
    <xf numFmtId="3" fontId="6" fillId="7" borderId="99" xfId="51" applyNumberFormat="1" applyFont="1" applyFill="1" applyBorder="1" applyAlignment="1">
      <alignment horizontal="right" vertical="center"/>
      <protection/>
    </xf>
    <xf numFmtId="3" fontId="6" fillId="0" borderId="95" xfId="51" applyNumberFormat="1" applyFont="1" applyFill="1" applyBorder="1" applyAlignment="1" applyProtection="1">
      <alignment horizontal="right" vertical="center"/>
      <protection locked="0"/>
    </xf>
    <xf numFmtId="3" fontId="6" fillId="0" borderId="98" xfId="51" applyNumberFormat="1" applyFont="1" applyFill="1" applyBorder="1" applyAlignment="1" applyProtection="1">
      <alignment horizontal="right" vertical="center"/>
      <protection locked="0"/>
    </xf>
    <xf numFmtId="3" fontId="6" fillId="44" borderId="33" xfId="51" applyNumberFormat="1" applyFont="1" applyFill="1" applyBorder="1" applyAlignment="1" applyProtection="1">
      <alignment horizontal="right" vertical="center"/>
      <protection/>
    </xf>
    <xf numFmtId="3" fontId="6" fillId="45" borderId="16" xfId="51" applyNumberFormat="1" applyFont="1" applyFill="1" applyBorder="1" applyAlignment="1">
      <alignment horizontal="right" vertical="center"/>
      <protection/>
    </xf>
    <xf numFmtId="3" fontId="6" fillId="45" borderId="33" xfId="51" applyNumberFormat="1" applyFont="1" applyFill="1" applyBorder="1" applyAlignment="1">
      <alignment horizontal="right" vertical="center"/>
      <protection/>
    </xf>
    <xf numFmtId="3" fontId="13" fillId="44" borderId="16" xfId="0" applyNumberFormat="1" applyFont="1" applyFill="1" applyBorder="1" applyAlignment="1" applyProtection="1">
      <alignment horizontal="right" vertical="center"/>
      <protection/>
    </xf>
    <xf numFmtId="3" fontId="13" fillId="44" borderId="33" xfId="0" applyNumberFormat="1" applyFont="1" applyFill="1" applyBorder="1" applyAlignment="1" applyProtection="1">
      <alignment horizontal="right" vertical="center"/>
      <protection/>
    </xf>
    <xf numFmtId="187" fontId="0" fillId="0" borderId="0" xfId="59" applyNumberFormat="1" applyFont="1" applyAlignment="1">
      <alignment/>
    </xf>
    <xf numFmtId="0" fontId="12" fillId="0" borderId="20" xfId="0" applyFont="1" applyFill="1" applyBorder="1" applyAlignment="1">
      <alignment horizontal="center" vertical="center" wrapText="1" shrinkToFit="1"/>
    </xf>
    <xf numFmtId="0" fontId="13" fillId="37" borderId="69" xfId="0" applyFont="1" applyFill="1" applyBorder="1" applyAlignment="1">
      <alignment horizontal="center" vertical="center"/>
    </xf>
    <xf numFmtId="3" fontId="8" fillId="44" borderId="14" xfId="51" applyNumberFormat="1" applyFont="1" applyFill="1" applyBorder="1" applyAlignment="1" applyProtection="1">
      <alignment horizontal="right" vertical="center"/>
      <protection locked="0"/>
    </xf>
    <xf numFmtId="3" fontId="6" fillId="0" borderId="23" xfId="51" applyNumberFormat="1" applyFont="1" applyBorder="1" applyAlignment="1" applyProtection="1">
      <alignment horizontal="right" vertical="center"/>
      <protection/>
    </xf>
    <xf numFmtId="0" fontId="43" fillId="0" borderId="0" xfId="51" applyFont="1" applyAlignment="1" applyProtection="1">
      <alignment horizontal="left" vertical="center"/>
      <protection/>
    </xf>
    <xf numFmtId="185" fontId="6" fillId="0" borderId="0" xfId="51" applyNumberFormat="1" applyFont="1" applyAlignment="1">
      <alignment vertical="center"/>
      <protection/>
    </xf>
    <xf numFmtId="0" fontId="45" fillId="0" borderId="0" xfId="51" applyFont="1" applyAlignment="1" applyProtection="1">
      <alignment vertical="center"/>
      <protection locked="0"/>
    </xf>
    <xf numFmtId="0" fontId="47" fillId="0" borderId="0" xfId="51" applyFont="1" applyAlignment="1" applyProtection="1">
      <alignment vertical="center"/>
      <protection locked="0"/>
    </xf>
    <xf numFmtId="0" fontId="98" fillId="0" borderId="0" xfId="51" applyFont="1" applyFill="1" applyAlignment="1" applyProtection="1">
      <alignment vertical="center"/>
      <protection locked="0"/>
    </xf>
    <xf numFmtId="49" fontId="98" fillId="0" borderId="0" xfId="51" applyNumberFormat="1" applyFont="1" applyAlignment="1" applyProtection="1">
      <alignment vertical="center"/>
      <protection locked="0"/>
    </xf>
    <xf numFmtId="49" fontId="99" fillId="0" borderId="0" xfId="51" applyNumberFormat="1" applyFont="1" applyAlignment="1" applyProtection="1">
      <alignment vertical="center"/>
      <protection locked="0"/>
    </xf>
    <xf numFmtId="0" fontId="99" fillId="0" borderId="0" xfId="51" applyFont="1" applyAlignment="1">
      <alignment vertical="center"/>
      <protection/>
    </xf>
    <xf numFmtId="49" fontId="99" fillId="0" borderId="0" xfId="51" applyNumberFormat="1" applyFont="1" applyAlignment="1">
      <alignment vertical="center"/>
      <protection/>
    </xf>
    <xf numFmtId="0" fontId="48" fillId="0" borderId="0" xfId="51" applyFont="1" applyAlignment="1" applyProtection="1">
      <alignment vertical="center"/>
      <protection/>
    </xf>
    <xf numFmtId="0" fontId="6" fillId="45" borderId="70" xfId="51" applyFont="1" applyFill="1" applyBorder="1" applyAlignment="1" applyProtection="1">
      <alignment horizontal="center" vertical="center" wrapText="1"/>
      <protection/>
    </xf>
    <xf numFmtId="0" fontId="6" fillId="45" borderId="21" xfId="51" applyFont="1" applyFill="1" applyBorder="1" applyAlignment="1" applyProtection="1">
      <alignment horizontal="center" vertical="center" wrapText="1"/>
      <protection/>
    </xf>
    <xf numFmtId="165" fontId="6" fillId="45" borderId="16" xfId="51" applyNumberFormat="1" applyFont="1" applyFill="1" applyBorder="1" applyAlignment="1" applyProtection="1">
      <alignment horizontal="right" vertical="center"/>
      <protection/>
    </xf>
    <xf numFmtId="165" fontId="6" fillId="45" borderId="19" xfId="51" applyNumberFormat="1" applyFont="1" applyFill="1" applyBorder="1" applyAlignment="1" applyProtection="1">
      <alignment horizontal="right" vertical="center"/>
      <protection/>
    </xf>
    <xf numFmtId="165" fontId="6" fillId="45" borderId="70" xfId="51" applyNumberFormat="1" applyFont="1" applyFill="1" applyBorder="1" applyAlignment="1" applyProtection="1">
      <alignment horizontal="right" vertical="center"/>
      <protection/>
    </xf>
    <xf numFmtId="165" fontId="6" fillId="45" borderId="21" xfId="51" applyNumberFormat="1" applyFont="1" applyFill="1" applyBorder="1" applyAlignment="1" applyProtection="1">
      <alignment horizontal="right" vertical="center"/>
      <protection/>
    </xf>
    <xf numFmtId="165" fontId="8" fillId="45" borderId="12" xfId="51" applyNumberFormat="1" applyFont="1" applyFill="1" applyBorder="1" applyAlignment="1" applyProtection="1">
      <alignment horizontal="right" vertical="center" wrapText="1"/>
      <protection/>
    </xf>
    <xf numFmtId="165" fontId="20" fillId="45" borderId="22" xfId="0" applyNumberFormat="1" applyFont="1" applyFill="1" applyBorder="1" applyAlignment="1" applyProtection="1">
      <alignment horizontal="right" vertical="center"/>
      <protection/>
    </xf>
    <xf numFmtId="0" fontId="6" fillId="0" borderId="24" xfId="51" applyFont="1" applyBorder="1" applyAlignment="1" applyProtection="1">
      <alignment horizontal="center" vertical="center" wrapText="1"/>
      <protection/>
    </xf>
    <xf numFmtId="0" fontId="49" fillId="0" borderId="0" xfId="0" applyFont="1" applyAlignment="1">
      <alignment vertical="center"/>
    </xf>
    <xf numFmtId="3" fontId="7" fillId="37" borderId="53" xfId="51" applyNumberFormat="1" applyFont="1" applyFill="1" applyBorder="1" applyAlignment="1" applyProtection="1">
      <alignment horizontal="right" vertical="center"/>
      <protection locked="0"/>
    </xf>
    <xf numFmtId="0" fontId="47" fillId="0" borderId="0" xfId="51" applyFont="1" applyFill="1" applyAlignment="1" applyProtection="1">
      <alignment vertical="center"/>
      <protection/>
    </xf>
    <xf numFmtId="0" fontId="6" fillId="0" borderId="0" xfId="0" applyFont="1" applyAlignment="1" applyProtection="1">
      <alignment horizontal="left" vertical="center"/>
      <protection/>
    </xf>
    <xf numFmtId="3" fontId="29" fillId="0" borderId="59" xfId="52" applyNumberFormat="1" applyFont="1" applyBorder="1" applyAlignment="1" applyProtection="1">
      <alignment horizontal="right" vertical="center" wrapText="1"/>
      <protection/>
    </xf>
    <xf numFmtId="0" fontId="8" fillId="0" borderId="10" xfId="52" applyFont="1" applyBorder="1" applyAlignment="1" applyProtection="1">
      <alignment vertical="center" wrapText="1"/>
      <protection/>
    </xf>
    <xf numFmtId="0" fontId="8" fillId="0" borderId="38" xfId="52" applyFont="1" applyBorder="1" applyAlignment="1" applyProtection="1">
      <alignment vertical="center" wrapText="1"/>
      <protection/>
    </xf>
    <xf numFmtId="3" fontId="33" fillId="0" borderId="59" xfId="52" applyNumberFormat="1" applyFont="1" applyBorder="1" applyAlignment="1" applyProtection="1">
      <alignment horizontal="right" vertical="center" wrapText="1"/>
      <protection/>
    </xf>
    <xf numFmtId="3" fontId="33" fillId="0" borderId="19" xfId="52" applyNumberFormat="1" applyFont="1" applyBorder="1" applyAlignment="1" applyProtection="1">
      <alignment horizontal="right" vertical="center" wrapText="1"/>
      <protection/>
    </xf>
    <xf numFmtId="3" fontId="33" fillId="0" borderId="80" xfId="52" applyNumberFormat="1" applyFont="1" applyBorder="1" applyAlignment="1" applyProtection="1">
      <alignment horizontal="right" vertical="center" wrapText="1"/>
      <protection/>
    </xf>
    <xf numFmtId="3" fontId="33" fillId="0" borderId="58" xfId="52" applyNumberFormat="1" applyFont="1" applyBorder="1" applyAlignment="1" applyProtection="1">
      <alignment horizontal="right" vertical="center" wrapText="1"/>
      <protection/>
    </xf>
    <xf numFmtId="3" fontId="33" fillId="0" borderId="14" xfId="52" applyNumberFormat="1" applyFont="1" applyBorder="1" applyAlignment="1" applyProtection="1">
      <alignment horizontal="right" vertical="center" wrapText="1"/>
      <protection/>
    </xf>
    <xf numFmtId="3" fontId="33" fillId="0" borderId="57" xfId="52" applyNumberFormat="1" applyFont="1" applyBorder="1" applyAlignment="1" applyProtection="1">
      <alignment horizontal="right" vertical="center" wrapText="1"/>
      <protection/>
    </xf>
    <xf numFmtId="49" fontId="6" fillId="0" borderId="59" xfId="52" applyNumberFormat="1" applyFont="1" applyFill="1" applyBorder="1" applyAlignment="1" applyProtection="1">
      <alignment horizontal="center" vertical="center" wrapText="1"/>
      <protection/>
    </xf>
    <xf numFmtId="186" fontId="94" fillId="0" borderId="0" xfId="52" applyNumberFormat="1" applyFont="1" applyBorder="1" applyAlignment="1">
      <alignment vertical="center"/>
      <protection/>
    </xf>
    <xf numFmtId="49" fontId="6" fillId="0" borderId="60" xfId="52" applyNumberFormat="1" applyFont="1" applyFill="1" applyBorder="1" applyAlignment="1" applyProtection="1">
      <alignment horizontal="center" vertical="center" wrapText="1"/>
      <protection/>
    </xf>
    <xf numFmtId="49" fontId="6" fillId="0" borderId="109" xfId="52" applyNumberFormat="1" applyFont="1" applyFill="1" applyBorder="1" applyAlignment="1" applyProtection="1">
      <alignment horizontal="center" vertical="center" wrapText="1"/>
      <protection/>
    </xf>
    <xf numFmtId="49" fontId="6" fillId="0" borderId="80" xfId="52" applyNumberFormat="1" applyFont="1" applyFill="1" applyBorder="1" applyAlignment="1" applyProtection="1">
      <alignment horizontal="center" vertical="center" wrapText="1"/>
      <protection/>
    </xf>
    <xf numFmtId="0" fontId="6" fillId="0" borderId="0" xfId="51" applyFont="1" applyAlignment="1" applyProtection="1">
      <alignment vertical="center" wrapText="1"/>
      <protection/>
    </xf>
    <xf numFmtId="0" fontId="13" fillId="44" borderId="19" xfId="0" applyFont="1" applyFill="1" applyBorder="1" applyAlignment="1">
      <alignment horizontal="left" vertical="center"/>
    </xf>
    <xf numFmtId="3" fontId="6" fillId="0" borderId="62" xfId="51" applyNumberFormat="1" applyFont="1" applyBorder="1" applyAlignment="1" applyProtection="1">
      <alignment vertical="center" wrapText="1"/>
      <protection/>
    </xf>
    <xf numFmtId="0" fontId="6" fillId="0" borderId="23" xfId="51" applyFont="1" applyBorder="1" applyAlignment="1" applyProtection="1">
      <alignment horizontal="center" vertical="center" wrapText="1"/>
      <protection/>
    </xf>
    <xf numFmtId="3" fontId="8" fillId="35" borderId="62" xfId="51" applyNumberFormat="1" applyFont="1" applyFill="1" applyBorder="1" applyAlignment="1" applyProtection="1">
      <alignment vertical="center" wrapText="1"/>
      <protection/>
    </xf>
    <xf numFmtId="173" fontId="6" fillId="44" borderId="14" xfId="51" applyNumberFormat="1" applyFont="1" applyFill="1" applyBorder="1" applyAlignment="1" applyProtection="1">
      <alignment horizontal="right" vertical="center"/>
      <protection/>
    </xf>
    <xf numFmtId="0" fontId="6" fillId="0" borderId="88" xfId="51" applyFont="1" applyFill="1" applyBorder="1" applyAlignment="1" applyProtection="1">
      <alignment horizontal="center" vertical="center" wrapText="1"/>
      <protection/>
    </xf>
    <xf numFmtId="0" fontId="6" fillId="0" borderId="20" xfId="51" applyFont="1" applyFill="1" applyBorder="1" applyAlignment="1" applyProtection="1">
      <alignment horizontal="center" vertical="center" wrapText="1"/>
      <protection/>
    </xf>
    <xf numFmtId="0" fontId="6" fillId="0" borderId="70" xfId="51" applyFont="1" applyFill="1" applyBorder="1" applyAlignment="1" applyProtection="1">
      <alignment horizontal="center" vertical="center" wrapText="1"/>
      <protection/>
    </xf>
    <xf numFmtId="0" fontId="6" fillId="0" borderId="21" xfId="51" applyFont="1" applyFill="1" applyBorder="1" applyAlignment="1" applyProtection="1">
      <alignment horizontal="center" vertical="center" wrapText="1"/>
      <protection/>
    </xf>
    <xf numFmtId="165" fontId="0" fillId="38" borderId="31" xfId="0" applyNumberFormat="1" applyFill="1" applyBorder="1" applyAlignment="1" applyProtection="1">
      <alignment/>
      <protection locked="0"/>
    </xf>
    <xf numFmtId="165" fontId="0" fillId="38" borderId="15" xfId="0" applyNumberFormat="1" applyFill="1" applyBorder="1" applyAlignment="1" applyProtection="1">
      <alignment/>
      <protection locked="0"/>
    </xf>
    <xf numFmtId="165" fontId="0" fillId="38" borderId="18" xfId="0" applyNumberFormat="1" applyFill="1" applyBorder="1" applyAlignment="1" applyProtection="1">
      <alignment/>
      <protection locked="0"/>
    </xf>
    <xf numFmtId="165" fontId="6" fillId="45" borderId="31" xfId="51" applyNumberFormat="1" applyFont="1" applyFill="1" applyBorder="1" applyAlignment="1" applyProtection="1">
      <alignment horizontal="right" vertical="center"/>
      <protection/>
    </xf>
    <xf numFmtId="165" fontId="6" fillId="45" borderId="18" xfId="51" applyNumberFormat="1" applyFont="1" applyFill="1" applyBorder="1" applyAlignment="1" applyProtection="1">
      <alignment horizontal="right" vertical="center"/>
      <protection/>
    </xf>
    <xf numFmtId="0" fontId="6" fillId="0" borderId="12" xfId="51" applyFont="1" applyFill="1" applyBorder="1" applyAlignment="1" applyProtection="1">
      <alignment horizontal="center" vertical="center" wrapText="1"/>
      <protection/>
    </xf>
    <xf numFmtId="0" fontId="6" fillId="0" borderId="72" xfId="51" applyFont="1" applyFill="1" applyBorder="1" applyAlignment="1" applyProtection="1">
      <alignment horizontal="center" vertical="center" wrapText="1"/>
      <protection/>
    </xf>
    <xf numFmtId="0" fontId="6" fillId="0" borderId="13" xfId="51" applyFont="1" applyFill="1" applyBorder="1" applyAlignment="1" applyProtection="1">
      <alignment horizontal="center" vertical="center" wrapText="1"/>
      <protection/>
    </xf>
    <xf numFmtId="0" fontId="6" fillId="0" borderId="22" xfId="51" applyFont="1" applyFill="1" applyBorder="1" applyAlignment="1" applyProtection="1">
      <alignment horizontal="center" vertical="center" wrapText="1"/>
      <protection/>
    </xf>
    <xf numFmtId="0" fontId="6" fillId="0" borderId="71" xfId="51" applyFont="1" applyFill="1" applyBorder="1" applyAlignment="1" applyProtection="1">
      <alignment horizontal="center" vertical="center" wrapText="1"/>
      <protection/>
    </xf>
    <xf numFmtId="0" fontId="6" fillId="45" borderId="12" xfId="51" applyFont="1" applyFill="1" applyBorder="1" applyAlignment="1" applyProtection="1">
      <alignment horizontal="center" vertical="center" wrapText="1"/>
      <protection/>
    </xf>
    <xf numFmtId="0" fontId="6" fillId="45" borderId="22" xfId="51" applyFont="1" applyFill="1" applyBorder="1" applyAlignment="1" applyProtection="1">
      <alignment horizontal="center" vertical="center" wrapText="1"/>
      <protection/>
    </xf>
    <xf numFmtId="165" fontId="0" fillId="38" borderId="80" xfId="0" applyNumberFormat="1" applyFill="1" applyBorder="1" applyAlignment="1" applyProtection="1">
      <alignment/>
      <protection/>
    </xf>
    <xf numFmtId="3" fontId="6" fillId="0" borderId="14" xfId="51" applyNumberFormat="1" applyFont="1" applyFill="1" applyBorder="1" applyAlignment="1" applyProtection="1">
      <alignment horizontal="right" vertical="center"/>
      <protection locked="0"/>
    </xf>
    <xf numFmtId="0" fontId="6" fillId="0" borderId="17" xfId="51" applyFont="1" applyBorder="1" applyAlignment="1" applyProtection="1">
      <alignment horizontal="center" vertical="center" wrapText="1"/>
      <protection/>
    </xf>
    <xf numFmtId="174" fontId="6" fillId="0" borderId="109" xfId="51" applyNumberFormat="1" applyFont="1" applyBorder="1" applyAlignment="1" applyProtection="1">
      <alignment horizontal="right" vertical="center"/>
      <protection locked="0"/>
    </xf>
    <xf numFmtId="174" fontId="6" fillId="0" borderId="15" xfId="51" applyNumberFormat="1" applyFont="1" applyBorder="1" applyAlignment="1" applyProtection="1">
      <alignment horizontal="right" vertical="center"/>
      <protection locked="0"/>
    </xf>
    <xf numFmtId="174" fontId="6" fillId="0" borderId="130" xfId="51" applyNumberFormat="1" applyFont="1" applyFill="1" applyBorder="1" applyAlignment="1" applyProtection="1">
      <alignment horizontal="right" vertical="center"/>
      <protection/>
    </xf>
    <xf numFmtId="174" fontId="6" fillId="0" borderId="48" xfId="51" applyNumberFormat="1" applyFont="1" applyBorder="1" applyAlignment="1" applyProtection="1">
      <alignment horizontal="right" vertical="center"/>
      <protection locked="0"/>
    </xf>
    <xf numFmtId="174" fontId="6" fillId="0" borderId="125" xfId="51" applyNumberFormat="1" applyFont="1" applyBorder="1" applyAlignment="1" applyProtection="1">
      <alignment horizontal="right" vertical="center"/>
      <protection locked="0"/>
    </xf>
    <xf numFmtId="174" fontId="6" fillId="0" borderId="125" xfId="51" applyNumberFormat="1" applyFont="1" applyFill="1" applyBorder="1" applyAlignment="1" applyProtection="1">
      <alignment horizontal="right" vertical="center"/>
      <protection/>
    </xf>
    <xf numFmtId="174" fontId="6" fillId="0" borderId="125" xfId="51" applyNumberFormat="1" applyFont="1" applyBorder="1" applyAlignment="1" applyProtection="1">
      <alignment horizontal="right" vertical="center"/>
      <protection/>
    </xf>
    <xf numFmtId="174" fontId="6" fillId="33" borderId="114" xfId="51" applyNumberFormat="1" applyFont="1" applyFill="1" applyBorder="1" applyAlignment="1" applyProtection="1">
      <alignment horizontal="right" vertical="center"/>
      <protection locked="0"/>
    </xf>
    <xf numFmtId="174" fontId="6" fillId="33" borderId="53" xfId="51" applyNumberFormat="1" applyFont="1" applyFill="1" applyBorder="1" applyAlignment="1" applyProtection="1">
      <alignment horizontal="right" vertical="center"/>
      <protection locked="0"/>
    </xf>
    <xf numFmtId="174" fontId="6" fillId="33" borderId="53" xfId="51" applyNumberFormat="1" applyFont="1" applyFill="1" applyBorder="1" applyAlignment="1" applyProtection="1">
      <alignment horizontal="right" vertical="center"/>
      <protection/>
    </xf>
    <xf numFmtId="174" fontId="6" fillId="37" borderId="113" xfId="51" applyNumberFormat="1" applyFont="1" applyFill="1" applyBorder="1" applyAlignment="1" applyProtection="1">
      <alignment horizontal="right" vertical="center"/>
      <protection/>
    </xf>
    <xf numFmtId="174" fontId="6" fillId="37" borderId="23" xfId="51" applyNumberFormat="1" applyFont="1" applyFill="1" applyBorder="1" applyAlignment="1" applyProtection="1">
      <alignment horizontal="right" vertical="center"/>
      <protection/>
    </xf>
    <xf numFmtId="174" fontId="6" fillId="37" borderId="39" xfId="51" applyNumberFormat="1" applyFont="1" applyFill="1" applyBorder="1" applyAlignment="1" applyProtection="1">
      <alignment horizontal="right" vertical="center"/>
      <protection/>
    </xf>
    <xf numFmtId="174" fontId="6" fillId="37" borderId="24" xfId="51" applyNumberFormat="1" applyFont="1" applyFill="1" applyBorder="1" applyAlignment="1" applyProtection="1">
      <alignment horizontal="right" vertical="center"/>
      <protection/>
    </xf>
    <xf numFmtId="174" fontId="6" fillId="44" borderId="59" xfId="51" applyNumberFormat="1" applyFont="1" applyFill="1" applyBorder="1" applyAlignment="1" applyProtection="1">
      <alignment horizontal="right" vertical="center"/>
      <protection locked="0"/>
    </xf>
    <xf numFmtId="174" fontId="6" fillId="44" borderId="14" xfId="51" applyNumberFormat="1" applyFont="1" applyFill="1" applyBorder="1" applyAlignment="1" applyProtection="1">
      <alignment horizontal="right" vertical="center"/>
      <protection locked="0"/>
    </xf>
    <xf numFmtId="174" fontId="6" fillId="44" borderId="14" xfId="51" applyNumberFormat="1" applyFont="1" applyFill="1" applyBorder="1" applyAlignment="1" applyProtection="1">
      <alignment horizontal="right" vertical="center"/>
      <protection/>
    </xf>
    <xf numFmtId="174" fontId="6" fillId="44" borderId="131" xfId="51" applyNumberFormat="1" applyFont="1" applyFill="1" applyBorder="1" applyAlignment="1" applyProtection="1">
      <alignment horizontal="right" vertical="center"/>
      <protection locked="0"/>
    </xf>
    <xf numFmtId="174" fontId="6" fillId="44" borderId="132" xfId="51" applyNumberFormat="1" applyFont="1" applyFill="1" applyBorder="1" applyAlignment="1" applyProtection="1">
      <alignment horizontal="right" vertical="center"/>
      <protection locked="0"/>
    </xf>
    <xf numFmtId="174" fontId="6" fillId="44" borderId="20" xfId="51" applyNumberFormat="1" applyFont="1" applyFill="1" applyBorder="1" applyAlignment="1" applyProtection="1">
      <alignment horizontal="right" vertical="center"/>
      <protection/>
    </xf>
    <xf numFmtId="174" fontId="6" fillId="44" borderId="88" xfId="51" applyNumberFormat="1" applyFont="1" applyFill="1" applyBorder="1" applyAlignment="1" applyProtection="1">
      <alignment horizontal="right" vertical="center"/>
      <protection locked="0"/>
    </xf>
    <xf numFmtId="174" fontId="6" fillId="44" borderId="20" xfId="51" applyNumberFormat="1" applyFont="1" applyFill="1" applyBorder="1" applyAlignment="1" applyProtection="1">
      <alignment horizontal="right" vertical="center"/>
      <protection locked="0"/>
    </xf>
    <xf numFmtId="174" fontId="6" fillId="44" borderId="132" xfId="51" applyNumberFormat="1" applyFont="1" applyFill="1" applyBorder="1" applyAlignment="1" applyProtection="1">
      <alignment horizontal="right" vertical="center"/>
      <protection/>
    </xf>
    <xf numFmtId="174" fontId="6" fillId="37" borderId="14" xfId="51" applyNumberFormat="1" applyFont="1" applyFill="1" applyBorder="1" applyAlignment="1" applyProtection="1">
      <alignment horizontal="right" vertical="center"/>
      <protection/>
    </xf>
    <xf numFmtId="174" fontId="6" fillId="37" borderId="20" xfId="51" applyNumberFormat="1" applyFont="1" applyFill="1" applyBorder="1" applyAlignment="1" applyProtection="1">
      <alignment horizontal="right" vertical="center"/>
      <protection/>
    </xf>
    <xf numFmtId="174" fontId="6" fillId="37" borderId="130" xfId="51" applyNumberFormat="1" applyFont="1" applyFill="1" applyBorder="1" applyAlignment="1" applyProtection="1">
      <alignment horizontal="right" vertical="center"/>
      <protection/>
    </xf>
    <xf numFmtId="174" fontId="6" fillId="37" borderId="132" xfId="51" applyNumberFormat="1" applyFont="1" applyFill="1" applyBorder="1" applyAlignment="1" applyProtection="1">
      <alignment horizontal="right" vertical="center"/>
      <protection/>
    </xf>
    <xf numFmtId="174" fontId="6" fillId="37" borderId="125" xfId="51" applyNumberFormat="1" applyFont="1" applyFill="1" applyBorder="1" applyAlignment="1" applyProtection="1">
      <alignment horizontal="right" vertical="center"/>
      <protection/>
    </xf>
    <xf numFmtId="174" fontId="6" fillId="37" borderId="53" xfId="51" applyNumberFormat="1" applyFont="1" applyFill="1" applyBorder="1" applyAlignment="1" applyProtection="1">
      <alignment horizontal="right" vertical="center"/>
      <protection/>
    </xf>
    <xf numFmtId="0" fontId="48" fillId="0" borderId="0" xfId="51" applyFont="1" applyFill="1" applyAlignment="1" applyProtection="1">
      <alignment vertical="center"/>
      <protection/>
    </xf>
    <xf numFmtId="0" fontId="6" fillId="0" borderId="0" xfId="51" applyFont="1" applyBorder="1" applyAlignment="1" applyProtection="1">
      <alignment horizontal="center" vertical="center"/>
      <protection/>
    </xf>
    <xf numFmtId="0" fontId="6" fillId="0" borderId="0" xfId="51" applyFont="1" applyAlignment="1" applyProtection="1">
      <alignment horizontal="center" vertical="center"/>
      <protection/>
    </xf>
    <xf numFmtId="0" fontId="6" fillId="0" borderId="15" xfId="51" applyFont="1" applyBorder="1" applyAlignment="1" applyProtection="1">
      <alignment horizontal="center" vertical="center" wrapText="1"/>
      <protection/>
    </xf>
    <xf numFmtId="0" fontId="6" fillId="0" borderId="14" xfId="51" applyFont="1" applyBorder="1" applyAlignment="1" applyProtection="1">
      <alignment horizontal="center" vertical="center" wrapText="1"/>
      <protection/>
    </xf>
    <xf numFmtId="0" fontId="6" fillId="0" borderId="81" xfId="51" applyFont="1" applyBorder="1" applyAlignment="1" applyProtection="1">
      <alignment horizontal="center" vertical="center"/>
      <protection/>
    </xf>
    <xf numFmtId="0" fontId="10" fillId="0" borderId="61" xfId="51" applyFont="1" applyBorder="1" applyAlignment="1" applyProtection="1">
      <alignment horizontal="center" vertical="center" wrapText="1"/>
      <protection/>
    </xf>
    <xf numFmtId="0" fontId="10" fillId="0" borderId="73" xfId="51" applyFont="1" applyBorder="1" applyAlignment="1" applyProtection="1">
      <alignment horizontal="center" vertical="center" wrapText="1"/>
      <protection/>
    </xf>
    <xf numFmtId="0" fontId="10" fillId="37" borderId="133" xfId="51" applyFont="1" applyFill="1" applyBorder="1" applyAlignment="1" applyProtection="1">
      <alignment horizontal="center" vertical="center"/>
      <protection/>
    </xf>
    <xf numFmtId="2" fontId="10" fillId="0" borderId="53" xfId="51" applyNumberFormat="1" applyFont="1" applyBorder="1" applyAlignment="1" applyProtection="1">
      <alignment horizontal="center" vertical="center" wrapText="1"/>
      <protection/>
    </xf>
    <xf numFmtId="0" fontId="10" fillId="0" borderId="63" xfId="51" applyFont="1" applyBorder="1" applyAlignment="1" applyProtection="1">
      <alignment horizontal="center" vertical="center" wrapText="1"/>
      <protection/>
    </xf>
    <xf numFmtId="0" fontId="6" fillId="45" borderId="17" xfId="51" applyFont="1" applyFill="1" applyBorder="1" applyAlignment="1" applyProtection="1">
      <alignment horizontal="center" vertical="center"/>
      <protection/>
    </xf>
    <xf numFmtId="0" fontId="8" fillId="37" borderId="116" xfId="51" applyFont="1" applyFill="1" applyBorder="1" applyAlignment="1" applyProtection="1">
      <alignment vertical="center" readingOrder="1"/>
      <protection/>
    </xf>
    <xf numFmtId="0" fontId="8" fillId="37" borderId="34" xfId="51" applyFont="1" applyFill="1" applyBorder="1" applyAlignment="1" applyProtection="1">
      <alignment vertical="center"/>
      <protection/>
    </xf>
    <xf numFmtId="0" fontId="6" fillId="33" borderId="10" xfId="51" applyFont="1" applyFill="1" applyBorder="1" applyAlignment="1" applyProtection="1">
      <alignment horizontal="center" vertical="center"/>
      <protection/>
    </xf>
    <xf numFmtId="174" fontId="6" fillId="44" borderId="19" xfId="51" applyNumberFormat="1" applyFont="1" applyFill="1" applyBorder="1" applyAlignment="1" applyProtection="1">
      <alignment horizontal="right" vertical="center"/>
      <protection/>
    </xf>
    <xf numFmtId="0" fontId="6" fillId="33" borderId="134" xfId="51" applyFont="1" applyFill="1" applyBorder="1" applyAlignment="1" applyProtection="1">
      <alignment horizontal="center" vertical="center"/>
      <protection/>
    </xf>
    <xf numFmtId="174" fontId="6" fillId="44" borderId="135" xfId="51" applyNumberFormat="1" applyFont="1" applyFill="1" applyBorder="1" applyAlignment="1" applyProtection="1">
      <alignment horizontal="right" vertical="center"/>
      <protection/>
    </xf>
    <xf numFmtId="0" fontId="6" fillId="0" borderId="79" xfId="51" applyFont="1" applyBorder="1" applyAlignment="1" applyProtection="1">
      <alignment horizontal="center" vertical="center"/>
      <protection/>
    </xf>
    <xf numFmtId="0" fontId="6" fillId="0" borderId="65" xfId="51" applyFont="1" applyBorder="1" applyAlignment="1" applyProtection="1">
      <alignment horizontal="center" vertical="center"/>
      <protection/>
    </xf>
    <xf numFmtId="0" fontId="6" fillId="0" borderId="18" xfId="51" applyFont="1" applyBorder="1" applyAlignment="1" applyProtection="1">
      <alignment vertical="center" wrapText="1"/>
      <protection/>
    </xf>
    <xf numFmtId="174" fontId="6" fillId="0" borderId="18" xfId="51" applyNumberFormat="1" applyFont="1" applyBorder="1" applyAlignment="1" applyProtection="1">
      <alignment horizontal="right" vertical="center"/>
      <protection/>
    </xf>
    <xf numFmtId="0" fontId="6" fillId="33" borderId="77" xfId="51" applyFont="1" applyFill="1" applyBorder="1" applyAlignment="1" applyProtection="1">
      <alignment horizontal="center" vertical="center"/>
      <protection/>
    </xf>
    <xf numFmtId="174" fontId="6" fillId="44" borderId="21" xfId="51" applyNumberFormat="1" applyFont="1" applyFill="1" applyBorder="1" applyAlignment="1" applyProtection="1">
      <alignment horizontal="right" vertical="center"/>
      <protection/>
    </xf>
    <xf numFmtId="0" fontId="6" fillId="0" borderId="136" xfId="51" applyFont="1" applyBorder="1" applyAlignment="1" applyProtection="1">
      <alignment horizontal="center" vertical="center"/>
      <protection/>
    </xf>
    <xf numFmtId="0" fontId="6" fillId="33" borderId="137" xfId="51" applyFont="1" applyFill="1" applyBorder="1" applyAlignment="1" applyProtection="1">
      <alignment horizontal="center" vertical="center"/>
      <protection/>
    </xf>
    <xf numFmtId="0" fontId="6" fillId="0" borderId="138" xfId="51" applyFont="1" applyBorder="1" applyAlignment="1" applyProtection="1">
      <alignment vertical="center" wrapText="1"/>
      <protection/>
    </xf>
    <xf numFmtId="174" fontId="6" fillId="0" borderId="138" xfId="51" applyNumberFormat="1" applyFont="1" applyBorder="1" applyAlignment="1" applyProtection="1">
      <alignment horizontal="right" vertical="center"/>
      <protection/>
    </xf>
    <xf numFmtId="0" fontId="6" fillId="33" borderId="107" xfId="51" applyFont="1" applyFill="1" applyBorder="1" applyAlignment="1" applyProtection="1">
      <alignment horizontal="center" vertical="center"/>
      <protection/>
    </xf>
    <xf numFmtId="0" fontId="6" fillId="33" borderId="65" xfId="51" applyFont="1" applyFill="1" applyBorder="1" applyAlignment="1" applyProtection="1">
      <alignment horizontal="right" vertical="center"/>
      <protection/>
    </xf>
    <xf numFmtId="49" fontId="6" fillId="0" borderId="18" xfId="51" applyNumberFormat="1" applyFont="1" applyBorder="1" applyAlignment="1" applyProtection="1">
      <alignment vertical="center" wrapText="1"/>
      <protection/>
    </xf>
    <xf numFmtId="0" fontId="6" fillId="33" borderId="139" xfId="51" applyFont="1" applyFill="1" applyBorder="1" applyAlignment="1" applyProtection="1">
      <alignment horizontal="center" vertical="center"/>
      <protection/>
    </xf>
    <xf numFmtId="0" fontId="6" fillId="33" borderId="55" xfId="51" applyFont="1" applyFill="1" applyBorder="1" applyAlignment="1" applyProtection="1">
      <alignment vertical="center" wrapText="1"/>
      <protection/>
    </xf>
    <xf numFmtId="174" fontId="6" fillId="33" borderId="55" xfId="51" applyNumberFormat="1" applyFont="1" applyFill="1" applyBorder="1" applyAlignment="1" applyProtection="1">
      <alignment horizontal="right" vertical="center"/>
      <protection/>
    </xf>
    <xf numFmtId="0" fontId="26" fillId="38" borderId="0" xfId="51" applyFont="1" applyFill="1" applyAlignment="1">
      <alignment horizontal="right" vertical="center"/>
      <protection/>
    </xf>
    <xf numFmtId="3" fontId="6" fillId="13" borderId="140" xfId="51" applyNumberFormat="1" applyFont="1" applyFill="1" applyBorder="1" applyAlignment="1">
      <alignment horizontal="right" vertical="center"/>
      <protection/>
    </xf>
    <xf numFmtId="3" fontId="6" fillId="13" borderId="141" xfId="51" applyNumberFormat="1" applyFont="1" applyFill="1" applyBorder="1" applyAlignment="1">
      <alignment horizontal="right" vertical="center"/>
      <protection/>
    </xf>
    <xf numFmtId="3" fontId="6" fillId="37" borderId="142" xfId="51" applyNumberFormat="1" applyFont="1" applyFill="1" applyBorder="1" applyAlignment="1">
      <alignment horizontal="right" vertical="center"/>
      <protection/>
    </xf>
    <xf numFmtId="3" fontId="6" fillId="37" borderId="143" xfId="51" applyNumberFormat="1" applyFont="1" applyFill="1" applyBorder="1" applyAlignment="1">
      <alignment horizontal="right" vertical="center"/>
      <protection/>
    </xf>
    <xf numFmtId="3" fontId="6" fillId="7" borderId="142" xfId="51" applyNumberFormat="1" applyFont="1" applyFill="1" applyBorder="1" applyAlignment="1">
      <alignment horizontal="right" vertical="center"/>
      <protection/>
    </xf>
    <xf numFmtId="3" fontId="6" fillId="7" borderId="143" xfId="51" applyNumberFormat="1" applyFont="1" applyFill="1" applyBorder="1" applyAlignment="1">
      <alignment horizontal="right" vertical="center"/>
      <protection/>
    </xf>
    <xf numFmtId="3" fontId="6" fillId="39" borderId="142" xfId="51" applyNumberFormat="1" applyFont="1" applyFill="1" applyBorder="1" applyAlignment="1">
      <alignment horizontal="right" vertical="center"/>
      <protection/>
    </xf>
    <xf numFmtId="3" fontId="6" fillId="39" borderId="143" xfId="51" applyNumberFormat="1" applyFont="1" applyFill="1" applyBorder="1" applyAlignment="1">
      <alignment horizontal="right" vertical="center"/>
      <protection/>
    </xf>
    <xf numFmtId="3" fontId="6" fillId="0" borderId="142" xfId="51" applyNumberFormat="1" applyFont="1" applyFill="1" applyBorder="1" applyAlignment="1">
      <alignment horizontal="right" vertical="center"/>
      <protection/>
    </xf>
    <xf numFmtId="3" fontId="6" fillId="0" borderId="143" xfId="51" applyNumberFormat="1" applyFont="1" applyFill="1" applyBorder="1" applyAlignment="1">
      <alignment horizontal="right" vertical="center"/>
      <protection/>
    </xf>
    <xf numFmtId="3" fontId="6" fillId="0" borderId="142" xfId="51" applyNumberFormat="1" applyFont="1" applyFill="1" applyBorder="1" applyAlignment="1" applyProtection="1">
      <alignment horizontal="right" vertical="center"/>
      <protection locked="0"/>
    </xf>
    <xf numFmtId="3" fontId="6" fillId="0" borderId="143" xfId="51" applyNumberFormat="1" applyFont="1" applyFill="1" applyBorder="1" applyAlignment="1" applyProtection="1">
      <alignment horizontal="right" vertical="center"/>
      <protection locked="0"/>
    </xf>
    <xf numFmtId="3" fontId="6" fillId="0" borderId="144" xfId="51" applyNumberFormat="1" applyFont="1" applyFill="1" applyBorder="1" applyAlignment="1">
      <alignment horizontal="right" vertical="center"/>
      <protection/>
    </xf>
    <xf numFmtId="3" fontId="6" fillId="0" borderId="145" xfId="51" applyNumberFormat="1" applyFont="1" applyFill="1" applyBorder="1" applyAlignment="1">
      <alignment horizontal="right" vertical="center"/>
      <protection/>
    </xf>
    <xf numFmtId="3" fontId="6" fillId="13" borderId="142" xfId="51" applyNumberFormat="1" applyFont="1" applyFill="1" applyBorder="1" applyAlignment="1">
      <alignment horizontal="right" vertical="center"/>
      <protection/>
    </xf>
    <xf numFmtId="3" fontId="6" fillId="13" borderId="143" xfId="51" applyNumberFormat="1" applyFont="1" applyFill="1" applyBorder="1" applyAlignment="1">
      <alignment horizontal="right" vertical="center"/>
      <protection/>
    </xf>
    <xf numFmtId="0" fontId="12" fillId="35" borderId="12" xfId="0" applyFont="1" applyFill="1" applyBorder="1" applyAlignment="1">
      <alignment horizontal="center" vertical="center"/>
    </xf>
    <xf numFmtId="0" fontId="1" fillId="35" borderId="37" xfId="0" applyFont="1" applyFill="1" applyBorder="1" applyAlignment="1">
      <alignment vertical="center"/>
    </xf>
    <xf numFmtId="3" fontId="8" fillId="35" borderId="13" xfId="51" applyNumberFormat="1" applyFont="1" applyFill="1" applyBorder="1" applyAlignment="1" applyProtection="1">
      <alignment horizontal="right" vertical="center"/>
      <protection/>
    </xf>
    <xf numFmtId="3" fontId="8" fillId="35" borderId="22" xfId="51" applyNumberFormat="1" applyFont="1" applyFill="1" applyBorder="1" applyAlignment="1" applyProtection="1">
      <alignment horizontal="right" vertical="center"/>
      <protection/>
    </xf>
    <xf numFmtId="3" fontId="0" fillId="0" borderId="0" xfId="0" applyNumberFormat="1" applyFont="1" applyAlignment="1" applyProtection="1">
      <alignment horizontal="right" vertical="center"/>
      <protection locked="0"/>
    </xf>
    <xf numFmtId="3" fontId="8" fillId="35" borderId="12" xfId="51" applyNumberFormat="1" applyFont="1" applyFill="1" applyBorder="1" applyAlignment="1" applyProtection="1">
      <alignment horizontal="right" vertical="center"/>
      <protection/>
    </xf>
    <xf numFmtId="3" fontId="12" fillId="0" borderId="14" xfId="0" applyNumberFormat="1" applyFont="1" applyBorder="1" applyAlignment="1" applyProtection="1">
      <alignment vertical="center"/>
      <protection locked="0"/>
    </xf>
    <xf numFmtId="3" fontId="12" fillId="0" borderId="14" xfId="0" applyNumberFormat="1" applyFont="1" applyFill="1" applyBorder="1" applyAlignment="1" applyProtection="1">
      <alignment vertical="center"/>
      <protection locked="0"/>
    </xf>
    <xf numFmtId="3" fontId="8" fillId="44" borderId="33" xfId="51" applyNumberFormat="1" applyFont="1" applyFill="1" applyBorder="1" applyAlignment="1">
      <alignment horizontal="right" vertical="center"/>
      <protection/>
    </xf>
    <xf numFmtId="3" fontId="13" fillId="0" borderId="59" xfId="0" applyNumberFormat="1" applyFont="1" applyBorder="1" applyAlignment="1" applyProtection="1">
      <alignment horizontal="right" vertical="center"/>
      <protection locked="0"/>
    </xf>
    <xf numFmtId="3" fontId="13" fillId="0" borderId="14" xfId="0" applyNumberFormat="1" applyFont="1" applyBorder="1" applyAlignment="1" applyProtection="1">
      <alignment horizontal="right" vertical="center"/>
      <protection locked="0"/>
    </xf>
    <xf numFmtId="3" fontId="8" fillId="36" borderId="14" xfId="51" applyNumberFormat="1" applyFont="1" applyFill="1" applyBorder="1" applyAlignment="1">
      <alignment horizontal="right" vertical="center"/>
      <protection/>
    </xf>
    <xf numFmtId="3" fontId="13" fillId="0" borderId="16" xfId="0" applyNumberFormat="1" applyFont="1" applyBorder="1" applyAlignment="1" applyProtection="1">
      <alignment horizontal="right" vertical="center"/>
      <protection locked="0"/>
    </xf>
    <xf numFmtId="3" fontId="8" fillId="36" borderId="19" xfId="51" applyNumberFormat="1" applyFont="1" applyFill="1" applyBorder="1" applyAlignment="1" applyProtection="1">
      <alignment horizontal="right" vertical="center"/>
      <protection/>
    </xf>
    <xf numFmtId="0" fontId="12" fillId="44" borderId="16" xfId="0" applyFont="1" applyFill="1" applyBorder="1" applyAlignment="1">
      <alignment horizontal="center" vertical="center"/>
    </xf>
    <xf numFmtId="0" fontId="12" fillId="38" borderId="16" xfId="0" applyFont="1" applyFill="1" applyBorder="1" applyAlignment="1">
      <alignment horizontal="center" vertical="center"/>
    </xf>
    <xf numFmtId="0" fontId="13" fillId="44" borderId="12" xfId="0" applyFont="1" applyFill="1" applyBorder="1" applyAlignment="1">
      <alignment horizontal="center" vertical="center"/>
    </xf>
    <xf numFmtId="0" fontId="13" fillId="44" borderId="71" xfId="0" applyFont="1" applyFill="1" applyBorder="1" applyAlignment="1">
      <alignment vertical="center"/>
    </xf>
    <xf numFmtId="3" fontId="8" fillId="44" borderId="12" xfId="51" applyNumberFormat="1" applyFont="1" applyFill="1" applyBorder="1" applyAlignment="1">
      <alignment horizontal="right" vertical="center"/>
      <protection/>
    </xf>
    <xf numFmtId="3" fontId="8" fillId="44" borderId="13" xfId="51" applyNumberFormat="1" applyFont="1" applyFill="1" applyBorder="1" applyAlignment="1">
      <alignment horizontal="right" vertical="center"/>
      <protection/>
    </xf>
    <xf numFmtId="3" fontId="8" fillId="44" borderId="22" xfId="51" applyNumberFormat="1" applyFont="1" applyFill="1" applyBorder="1" applyAlignment="1">
      <alignment horizontal="right" vertical="center"/>
      <protection/>
    </xf>
    <xf numFmtId="3" fontId="76" fillId="0" borderId="0" xfId="0" applyNumberFormat="1" applyFont="1" applyFill="1" applyBorder="1" applyAlignment="1">
      <alignment horizontal="right" vertical="center"/>
    </xf>
    <xf numFmtId="0" fontId="14" fillId="35" borderId="12" xfId="55" applyFont="1" applyFill="1" applyBorder="1" applyAlignment="1" applyProtection="1">
      <alignment horizontal="center" vertical="center"/>
      <protection/>
    </xf>
    <xf numFmtId="3" fontId="21" fillId="0" borderId="0" xfId="55" applyNumberFormat="1" applyFont="1" applyAlignment="1" applyProtection="1">
      <alignment horizontal="right" vertical="center"/>
      <protection/>
    </xf>
    <xf numFmtId="0" fontId="100" fillId="0" borderId="109" xfId="0" applyFont="1" applyFill="1" applyBorder="1" applyAlignment="1">
      <alignment horizontal="left" vertical="center"/>
    </xf>
    <xf numFmtId="0" fontId="101" fillId="0" borderId="15" xfId="0" applyFont="1" applyFill="1" applyBorder="1" applyAlignment="1">
      <alignment horizontal="right" vertical="center"/>
    </xf>
    <xf numFmtId="0" fontId="101" fillId="0" borderId="18" xfId="0" applyFont="1" applyFill="1" applyBorder="1" applyAlignment="1">
      <alignment horizontal="right" vertical="center"/>
    </xf>
    <xf numFmtId="0" fontId="100" fillId="0" borderId="59" xfId="0" applyFont="1" applyFill="1" applyBorder="1" applyAlignment="1">
      <alignment horizontal="left" vertical="center"/>
    </xf>
    <xf numFmtId="0" fontId="101" fillId="0" borderId="14" xfId="0" applyFont="1" applyFill="1" applyBorder="1" applyAlignment="1">
      <alignment horizontal="right" vertical="center"/>
    </xf>
    <xf numFmtId="0" fontId="101" fillId="0" borderId="19" xfId="0" applyFont="1" applyFill="1" applyBorder="1" applyAlignment="1">
      <alignment horizontal="right" vertical="center"/>
    </xf>
    <xf numFmtId="3" fontId="6" fillId="0" borderId="56" xfId="51" applyNumberFormat="1" applyFont="1" applyFill="1" applyBorder="1" applyAlignment="1" applyProtection="1">
      <alignment horizontal="right" vertical="center"/>
      <protection locked="0"/>
    </xf>
    <xf numFmtId="3" fontId="6" fillId="44" borderId="62" xfId="51" applyNumberFormat="1" applyFont="1" applyFill="1" applyBorder="1" applyAlignment="1" applyProtection="1">
      <alignment horizontal="right" vertical="center"/>
      <protection/>
    </xf>
    <xf numFmtId="0" fontId="12" fillId="0" borderId="0" xfId="0" applyNumberFormat="1" applyFont="1" applyFill="1" applyBorder="1" applyAlignment="1">
      <alignment horizontal="left" vertical="center"/>
    </xf>
    <xf numFmtId="3" fontId="6" fillId="37" borderId="62" xfId="51" applyNumberFormat="1" applyFont="1" applyFill="1" applyBorder="1" applyAlignment="1" applyProtection="1">
      <alignment horizontal="right" vertical="center"/>
      <protection/>
    </xf>
    <xf numFmtId="3" fontId="6" fillId="37" borderId="33" xfId="51" applyNumberFormat="1" applyFont="1" applyFill="1" applyBorder="1" applyAlignment="1" applyProtection="1">
      <alignment horizontal="right" vertical="center"/>
      <protection/>
    </xf>
    <xf numFmtId="3" fontId="7" fillId="37" borderId="51" xfId="51" applyNumberFormat="1" applyFont="1" applyFill="1" applyBorder="1" applyAlignment="1">
      <alignment horizontal="right" vertical="center"/>
      <protection/>
    </xf>
    <xf numFmtId="3" fontId="7" fillId="37" borderId="52" xfId="51" applyNumberFormat="1" applyFont="1" applyFill="1" applyBorder="1" applyAlignment="1">
      <alignment horizontal="right" vertical="center"/>
      <protection/>
    </xf>
    <xf numFmtId="165" fontId="6" fillId="0" borderId="21" xfId="51" applyNumberFormat="1" applyFont="1" applyBorder="1" applyAlignment="1" applyProtection="1">
      <alignment horizontal="right" vertical="center"/>
      <protection/>
    </xf>
    <xf numFmtId="173" fontId="8" fillId="35" borderId="19" xfId="51" applyNumberFormat="1" applyFont="1" applyFill="1" applyBorder="1" applyAlignment="1" applyProtection="1">
      <alignment horizontal="right" vertical="center"/>
      <protection/>
    </xf>
    <xf numFmtId="173" fontId="8" fillId="33" borderId="22" xfId="51" applyNumberFormat="1" applyFont="1" applyFill="1" applyBorder="1" applyAlignment="1" applyProtection="1">
      <alignment horizontal="right" vertical="center"/>
      <protection/>
    </xf>
    <xf numFmtId="0" fontId="12" fillId="0" borderId="35" xfId="0" applyFont="1" applyFill="1" applyBorder="1" applyAlignment="1">
      <alignment horizontal="center" vertical="center" wrapText="1" shrinkToFit="1"/>
    </xf>
    <xf numFmtId="3" fontId="8" fillId="44" borderId="34" xfId="51" applyNumberFormat="1" applyFont="1" applyFill="1" applyBorder="1" applyAlignment="1">
      <alignment horizontal="right" vertical="center"/>
      <protection/>
    </xf>
    <xf numFmtId="3" fontId="6" fillId="0" borderId="33" xfId="51" applyNumberFormat="1" applyFont="1" applyFill="1" applyBorder="1" applyAlignment="1" applyProtection="1">
      <alignment horizontal="right" vertical="center"/>
      <protection locked="0"/>
    </xf>
    <xf numFmtId="3" fontId="13" fillId="0" borderId="33" xfId="0" applyNumberFormat="1" applyFont="1" applyBorder="1" applyAlignment="1" applyProtection="1">
      <alignment horizontal="right" vertical="center"/>
      <protection locked="0"/>
    </xf>
    <xf numFmtId="3" fontId="8" fillId="44" borderId="37" xfId="51" applyNumberFormat="1" applyFont="1" applyFill="1" applyBorder="1" applyAlignment="1">
      <alignment horizontal="right" vertical="center"/>
      <protection/>
    </xf>
    <xf numFmtId="3" fontId="6" fillId="45" borderId="14" xfId="51" applyNumberFormat="1" applyFont="1" applyFill="1" applyBorder="1" applyAlignment="1">
      <alignment horizontal="right" vertical="center"/>
      <protection/>
    </xf>
    <xf numFmtId="3" fontId="13" fillId="44" borderId="14" xfId="0" applyNumberFormat="1" applyFont="1" applyFill="1" applyBorder="1" applyAlignment="1" applyProtection="1">
      <alignment horizontal="right" vertical="center"/>
      <protection/>
    </xf>
    <xf numFmtId="0" fontId="18" fillId="0" borderId="0" xfId="51" applyFont="1" applyFill="1" applyBorder="1" applyProtection="1">
      <alignment/>
      <protection locked="0"/>
    </xf>
    <xf numFmtId="0" fontId="12" fillId="0" borderId="69" xfId="55" applyFont="1" applyBorder="1" applyAlignment="1" applyProtection="1">
      <alignment horizontal="center" vertical="center"/>
      <protection/>
    </xf>
    <xf numFmtId="3" fontId="12" fillId="0" borderId="24" xfId="55" applyNumberFormat="1" applyFont="1" applyBorder="1" applyAlignment="1" applyProtection="1">
      <alignment horizontal="left" vertical="center" wrapText="1"/>
      <protection locked="0"/>
    </xf>
    <xf numFmtId="3" fontId="6" fillId="0" borderId="23" xfId="51" applyNumberFormat="1" applyFont="1" applyFill="1" applyBorder="1" applyAlignment="1" applyProtection="1">
      <alignment horizontal="right" vertical="center"/>
      <protection/>
    </xf>
    <xf numFmtId="3" fontId="6" fillId="0" borderId="24" xfId="51" applyNumberFormat="1" applyFont="1" applyFill="1" applyBorder="1" applyAlignment="1" applyProtection="1">
      <alignment horizontal="right" vertical="center"/>
      <protection/>
    </xf>
    <xf numFmtId="0" fontId="12" fillId="0" borderId="16" xfId="55" applyFont="1" applyBorder="1" applyAlignment="1" applyProtection="1">
      <alignment horizontal="center" vertical="center"/>
      <protection/>
    </xf>
    <xf numFmtId="0" fontId="13" fillId="44" borderId="33" xfId="0" applyFont="1" applyFill="1" applyBorder="1" applyAlignment="1">
      <alignment horizontal="left" vertical="center"/>
    </xf>
    <xf numFmtId="0" fontId="12" fillId="0" borderId="62"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33" xfId="0" applyFont="1" applyBorder="1" applyAlignment="1">
      <alignment horizontal="left" vertical="center" wrapText="1"/>
    </xf>
    <xf numFmtId="0" fontId="23" fillId="0" borderId="33" xfId="0" applyFont="1" applyFill="1" applyBorder="1" applyAlignment="1" applyProtection="1">
      <alignment horizontal="left" vertical="center"/>
      <protection locked="0"/>
    </xf>
    <xf numFmtId="0" fontId="23" fillId="0" borderId="19" xfId="0" applyFont="1" applyFill="1" applyBorder="1" applyAlignment="1">
      <alignment horizontal="left" vertical="center"/>
    </xf>
    <xf numFmtId="0" fontId="23" fillId="0" borderId="19" xfId="0" applyFont="1" applyBorder="1" applyAlignment="1">
      <alignment horizontal="left" vertical="center"/>
    </xf>
    <xf numFmtId="3" fontId="8" fillId="0" borderId="12" xfId="51" applyNumberFormat="1" applyFont="1" applyFill="1" applyBorder="1" applyAlignment="1" applyProtection="1">
      <alignment horizontal="center" vertical="center"/>
      <protection/>
    </xf>
    <xf numFmtId="0" fontId="47" fillId="0" borderId="0" xfId="0" applyFont="1" applyAlignment="1">
      <alignment vertical="center"/>
    </xf>
    <xf numFmtId="0" fontId="102" fillId="0" borderId="0" xfId="0" applyFont="1" applyAlignment="1">
      <alignment horizontal="right" vertical="center"/>
    </xf>
    <xf numFmtId="0" fontId="0" fillId="0" borderId="38" xfId="0" applyBorder="1" applyAlignment="1">
      <alignment horizontal="center" vertical="center" wrapText="1" shrinkToFit="1"/>
    </xf>
    <xf numFmtId="0" fontId="12" fillId="37" borderId="69" xfId="0" applyFont="1" applyFill="1" applyBorder="1" applyAlignment="1">
      <alignment horizontal="center" vertical="center"/>
    </xf>
    <xf numFmtId="3" fontId="8" fillId="37" borderId="113" xfId="51" applyNumberFormat="1" applyFont="1" applyFill="1" applyBorder="1" applyAlignment="1" applyProtection="1">
      <alignment horizontal="right" vertical="center"/>
      <protection/>
    </xf>
    <xf numFmtId="3" fontId="8" fillId="37" borderId="34" xfId="51" applyNumberFormat="1" applyFont="1" applyFill="1" applyBorder="1" applyAlignment="1" applyProtection="1">
      <alignment horizontal="right" vertical="center"/>
      <protection/>
    </xf>
    <xf numFmtId="3" fontId="8" fillId="37" borderId="69" xfId="51" applyNumberFormat="1" applyFont="1" applyFill="1" applyBorder="1" applyAlignment="1" applyProtection="1">
      <alignment horizontal="right" vertical="center"/>
      <protection/>
    </xf>
    <xf numFmtId="3" fontId="6" fillId="0" borderId="35" xfId="51" applyNumberFormat="1" applyFont="1" applyFill="1" applyBorder="1" applyAlignment="1" applyProtection="1">
      <alignment horizontal="right" vertical="center"/>
      <protection locked="0"/>
    </xf>
    <xf numFmtId="0" fontId="23" fillId="37" borderId="16" xfId="0" applyFont="1" applyFill="1" applyBorder="1" applyAlignment="1">
      <alignment horizontal="center" vertical="center"/>
    </xf>
    <xf numFmtId="3" fontId="8" fillId="37" borderId="109" xfId="51" applyNumberFormat="1" applyFont="1" applyFill="1" applyBorder="1" applyAlignment="1">
      <alignment horizontal="right" vertical="center"/>
      <protection/>
    </xf>
    <xf numFmtId="3" fontId="8" fillId="37" borderId="14" xfId="51" applyNumberFormat="1" applyFont="1" applyFill="1" applyBorder="1" applyAlignment="1">
      <alignment horizontal="right" vertical="center"/>
      <protection/>
    </xf>
    <xf numFmtId="3" fontId="8" fillId="37" borderId="15" xfId="51" applyNumberFormat="1" applyFont="1" applyFill="1" applyBorder="1" applyAlignment="1" applyProtection="1">
      <alignment horizontal="right" vertical="center"/>
      <protection locked="0"/>
    </xf>
    <xf numFmtId="3" fontId="8" fillId="37" borderId="32" xfId="51" applyNumberFormat="1" applyFont="1" applyFill="1" applyBorder="1" applyAlignment="1">
      <alignment horizontal="right" vertical="center"/>
      <protection/>
    </xf>
    <xf numFmtId="3" fontId="8" fillId="37" borderId="31" xfId="51" applyNumberFormat="1" applyFont="1" applyFill="1" applyBorder="1" applyAlignment="1">
      <alignment horizontal="right" vertical="center"/>
      <protection/>
    </xf>
    <xf numFmtId="0" fontId="23" fillId="0" borderId="16" xfId="0" applyFont="1" applyFill="1" applyBorder="1" applyAlignment="1">
      <alignment horizontal="center" vertical="center"/>
    </xf>
    <xf numFmtId="0" fontId="0" fillId="0" borderId="0" xfId="0" applyBorder="1" applyAlignment="1">
      <alignment/>
    </xf>
    <xf numFmtId="3" fontId="6" fillId="36" borderId="35" xfId="51" applyNumberFormat="1" applyFont="1" applyFill="1" applyBorder="1" applyAlignment="1">
      <alignment horizontal="right" vertical="center"/>
      <protection/>
    </xf>
    <xf numFmtId="3" fontId="8" fillId="37" borderId="59" xfId="51" applyNumberFormat="1" applyFont="1" applyFill="1" applyBorder="1" applyAlignment="1" applyProtection="1">
      <alignment horizontal="right" vertical="center"/>
      <protection/>
    </xf>
    <xf numFmtId="3" fontId="8" fillId="37" borderId="14" xfId="51" applyNumberFormat="1" applyFont="1" applyFill="1" applyBorder="1" applyAlignment="1" applyProtection="1">
      <alignment horizontal="right" vertical="center"/>
      <protection locked="0"/>
    </xf>
    <xf numFmtId="3" fontId="8" fillId="37" borderId="33" xfId="51" applyNumberFormat="1" applyFont="1" applyFill="1" applyBorder="1" applyAlignment="1" applyProtection="1">
      <alignment horizontal="right" vertical="center"/>
      <protection/>
    </xf>
    <xf numFmtId="3" fontId="8" fillId="37" borderId="16" xfId="51" applyNumberFormat="1" applyFont="1" applyFill="1" applyBorder="1" applyAlignment="1" applyProtection="1">
      <alignment horizontal="right" vertical="center"/>
      <protection/>
    </xf>
    <xf numFmtId="0" fontId="23" fillId="44" borderId="16" xfId="0" applyFont="1" applyFill="1" applyBorder="1" applyAlignment="1">
      <alignment horizontal="center" vertical="center"/>
    </xf>
    <xf numFmtId="0" fontId="0" fillId="0" borderId="0" xfId="0" applyNumberFormat="1" applyBorder="1" applyAlignment="1">
      <alignment/>
    </xf>
    <xf numFmtId="0" fontId="23" fillId="0" borderId="16" xfId="0" applyNumberFormat="1" applyFont="1" applyFill="1" applyBorder="1" applyAlignment="1">
      <alignment horizontal="center" vertical="center"/>
    </xf>
    <xf numFmtId="49" fontId="12" fillId="0" borderId="16" xfId="0" applyNumberFormat="1" applyFont="1" applyBorder="1" applyAlignment="1">
      <alignment horizontal="center" vertical="center"/>
    </xf>
    <xf numFmtId="49" fontId="12" fillId="0" borderId="70" xfId="0" applyNumberFormat="1" applyFont="1" applyBorder="1" applyAlignment="1">
      <alignment horizontal="center" vertical="center"/>
    </xf>
    <xf numFmtId="3" fontId="12" fillId="0" borderId="0" xfId="0" applyNumberFormat="1" applyFont="1" applyFill="1" applyBorder="1" applyAlignment="1">
      <alignment vertical="center"/>
    </xf>
    <xf numFmtId="0" fontId="12" fillId="0" borderId="60" xfId="0" applyFont="1" applyBorder="1" applyAlignment="1">
      <alignment horizontal="center" vertical="center"/>
    </xf>
    <xf numFmtId="49" fontId="12" fillId="0" borderId="52" xfId="0" applyNumberFormat="1" applyFont="1" applyBorder="1" applyAlignment="1">
      <alignment horizontal="center" vertical="center"/>
    </xf>
    <xf numFmtId="3" fontId="6" fillId="0" borderId="146" xfId="51" applyNumberFormat="1" applyFont="1" applyFill="1" applyBorder="1" applyAlignment="1" applyProtection="1">
      <alignment horizontal="right" vertical="center"/>
      <protection locked="0"/>
    </xf>
    <xf numFmtId="3" fontId="6" fillId="36" borderId="73" xfId="51" applyNumberFormat="1" applyFont="1" applyFill="1" applyBorder="1" applyAlignment="1">
      <alignment horizontal="right" vertical="center"/>
      <protection/>
    </xf>
    <xf numFmtId="3" fontId="6" fillId="0" borderId="63" xfId="51" applyNumberFormat="1" applyFont="1" applyFill="1" applyBorder="1" applyAlignment="1" applyProtection="1">
      <alignment horizontal="right" vertical="center"/>
      <protection locked="0"/>
    </xf>
    <xf numFmtId="3" fontId="6" fillId="0" borderId="52" xfId="51" applyNumberFormat="1" applyFont="1" applyFill="1" applyBorder="1" applyAlignment="1" applyProtection="1">
      <alignment horizontal="right" vertical="center"/>
      <protection locked="0"/>
    </xf>
    <xf numFmtId="3" fontId="6" fillId="36" borderId="55" xfId="51" applyNumberFormat="1" applyFont="1" applyFill="1" applyBorder="1" applyAlignment="1">
      <alignment horizontal="right" vertical="center"/>
      <protection/>
    </xf>
    <xf numFmtId="0" fontId="12" fillId="37" borderId="52" xfId="0" applyFont="1" applyFill="1" applyBorder="1" applyAlignment="1">
      <alignment horizontal="center" vertical="center"/>
    </xf>
    <xf numFmtId="0" fontId="27" fillId="37" borderId="52" xfId="0" applyFont="1" applyFill="1" applyBorder="1" applyAlignment="1">
      <alignment horizontal="center" vertical="center"/>
    </xf>
    <xf numFmtId="0" fontId="100" fillId="0" borderId="0" xfId="0" applyFont="1" applyAlignment="1">
      <alignment/>
    </xf>
    <xf numFmtId="3" fontId="6" fillId="36" borderId="88" xfId="51" applyNumberFormat="1" applyFont="1" applyFill="1" applyBorder="1" applyAlignment="1">
      <alignment horizontal="right" vertical="center"/>
      <protection/>
    </xf>
    <xf numFmtId="3" fontId="6" fillId="36" borderId="59" xfId="51" applyNumberFormat="1" applyFont="1" applyFill="1" applyBorder="1" applyAlignment="1">
      <alignment horizontal="right" vertical="center"/>
      <protection/>
    </xf>
    <xf numFmtId="0" fontId="12" fillId="0" borderId="84" xfId="0" applyFont="1" applyBorder="1" applyAlignment="1">
      <alignment horizontal="center" vertical="center" wrapText="1"/>
    </xf>
    <xf numFmtId="0" fontId="12" fillId="0" borderId="0" xfId="0" applyFont="1" applyBorder="1" applyAlignment="1">
      <alignment horizontal="center" vertical="center" wrapText="1"/>
    </xf>
    <xf numFmtId="0" fontId="12" fillId="37" borderId="82" xfId="0" applyFont="1" applyFill="1" applyBorder="1" applyAlignment="1">
      <alignment horizontal="center" vertical="center"/>
    </xf>
    <xf numFmtId="0" fontId="12" fillId="0" borderId="62" xfId="0" applyFont="1" applyBorder="1" applyAlignment="1">
      <alignment horizontal="center" vertical="center"/>
    </xf>
    <xf numFmtId="0" fontId="12" fillId="37" borderId="90" xfId="0" applyFont="1" applyFill="1" applyBorder="1" applyAlignment="1">
      <alignment horizontal="center" vertical="center"/>
    </xf>
    <xf numFmtId="0" fontId="12" fillId="37" borderId="62" xfId="0" applyFont="1" applyFill="1" applyBorder="1" applyAlignment="1">
      <alignment horizontal="center" vertical="center"/>
    </xf>
    <xf numFmtId="0" fontId="12" fillId="0" borderId="64" xfId="0" applyFont="1" applyBorder="1" applyAlignment="1">
      <alignment horizontal="center" vertical="center"/>
    </xf>
    <xf numFmtId="0" fontId="12" fillId="0" borderId="147" xfId="0" applyFont="1" applyBorder="1" applyAlignment="1">
      <alignment horizontal="center" vertical="center"/>
    </xf>
    <xf numFmtId="0" fontId="12" fillId="37" borderId="147" xfId="0" applyFont="1" applyFill="1" applyBorder="1" applyAlignment="1">
      <alignment horizontal="center" vertical="center"/>
    </xf>
    <xf numFmtId="0" fontId="12" fillId="0" borderId="148" xfId="0" applyFont="1" applyBorder="1" applyAlignment="1">
      <alignment vertical="center"/>
    </xf>
    <xf numFmtId="0" fontId="13" fillId="0" borderId="148" xfId="0" applyFont="1" applyFill="1" applyBorder="1" applyAlignment="1">
      <alignment horizontal="left" vertical="center"/>
    </xf>
    <xf numFmtId="0" fontId="12" fillId="0" borderId="148" xfId="0" applyNumberFormat="1" applyFont="1" applyFill="1" applyBorder="1" applyAlignment="1">
      <alignment horizontal="left" vertical="center"/>
    </xf>
    <xf numFmtId="0" fontId="0" fillId="0" borderId="63" xfId="0" applyNumberFormat="1" applyBorder="1" applyAlignment="1">
      <alignment/>
    </xf>
    <xf numFmtId="0" fontId="12" fillId="0" borderId="149" xfId="0" applyFont="1" applyBorder="1" applyAlignment="1">
      <alignment vertical="center"/>
    </xf>
    <xf numFmtId="0" fontId="12" fillId="0" borderId="150" xfId="0" applyFont="1" applyBorder="1" applyAlignment="1">
      <alignment vertical="center"/>
    </xf>
    <xf numFmtId="0" fontId="12" fillId="0" borderId="147" xfId="0" applyFont="1" applyBorder="1" applyAlignment="1">
      <alignment horizontal="center" vertical="center" wrapText="1"/>
    </xf>
    <xf numFmtId="0" fontId="12" fillId="0" borderId="80" xfId="0" applyFont="1" applyBorder="1" applyAlignment="1">
      <alignment horizontal="center" vertical="center" wrapText="1" shrinkToFit="1"/>
    </xf>
    <xf numFmtId="0" fontId="12" fillId="0" borderId="80" xfId="0" applyFont="1" applyFill="1" applyBorder="1" applyAlignment="1">
      <alignment horizontal="center" vertical="center" wrapText="1" shrinkToFit="1"/>
    </xf>
    <xf numFmtId="0" fontId="12" fillId="0" borderId="151" xfId="0" applyFont="1" applyFill="1" applyBorder="1" applyAlignment="1">
      <alignment horizontal="center" vertical="center" wrapText="1" shrinkToFit="1"/>
    </xf>
    <xf numFmtId="0" fontId="12" fillId="45" borderId="58" xfId="0" applyFont="1" applyFill="1" applyBorder="1" applyAlignment="1">
      <alignment horizontal="center" vertical="center" wrapText="1" shrinkToFit="1"/>
    </xf>
    <xf numFmtId="0" fontId="12" fillId="37" borderId="31" xfId="0" applyFont="1" applyFill="1" applyBorder="1" applyAlignment="1">
      <alignment horizontal="center" vertical="center"/>
    </xf>
    <xf numFmtId="3" fontId="8" fillId="37" borderId="109" xfId="51" applyNumberFormat="1" applyFont="1" applyFill="1" applyBorder="1" applyAlignment="1" applyProtection="1">
      <alignment horizontal="right" vertical="center"/>
      <protection/>
    </xf>
    <xf numFmtId="3" fontId="8" fillId="37" borderId="32" xfId="51" applyNumberFormat="1" applyFont="1" applyFill="1" applyBorder="1" applyAlignment="1" applyProtection="1">
      <alignment horizontal="right" vertical="center"/>
      <protection/>
    </xf>
    <xf numFmtId="3" fontId="8" fillId="37" borderId="31" xfId="51" applyNumberFormat="1" applyFont="1" applyFill="1" applyBorder="1" applyAlignment="1" applyProtection="1">
      <alignment horizontal="right" vertical="center"/>
      <protection/>
    </xf>
    <xf numFmtId="3" fontId="6" fillId="0" borderId="109" xfId="51" applyNumberFormat="1" applyFont="1" applyFill="1" applyBorder="1" applyAlignment="1" applyProtection="1">
      <alignment horizontal="right" vertical="center"/>
      <protection locked="0"/>
    </xf>
    <xf numFmtId="3" fontId="6" fillId="0" borderId="76" xfId="51" applyNumberFormat="1" applyFont="1" applyFill="1" applyBorder="1" applyAlignment="1" applyProtection="1">
      <alignment horizontal="right" vertical="center"/>
      <protection locked="0"/>
    </xf>
    <xf numFmtId="3" fontId="6" fillId="0" borderId="18" xfId="51" applyNumberFormat="1" applyFont="1" applyFill="1" applyBorder="1" applyAlignment="1" applyProtection="1">
      <alignment horizontal="right" vertical="center"/>
      <protection locked="0"/>
    </xf>
    <xf numFmtId="3" fontId="6" fillId="36" borderId="36" xfId="51" applyNumberFormat="1" applyFont="1" applyFill="1" applyBorder="1" applyAlignment="1">
      <alignment horizontal="right" vertical="center"/>
      <protection/>
    </xf>
    <xf numFmtId="3" fontId="6" fillId="0" borderId="32" xfId="51" applyNumberFormat="1" applyFont="1" applyFill="1" applyBorder="1" applyAlignment="1" applyProtection="1">
      <alignment horizontal="right" vertical="center"/>
      <protection locked="0"/>
    </xf>
    <xf numFmtId="3" fontId="8" fillId="37" borderId="59" xfId="51" applyNumberFormat="1" applyFont="1" applyFill="1" applyBorder="1" applyAlignment="1">
      <alignment horizontal="right" vertical="center"/>
      <protection/>
    </xf>
    <xf numFmtId="3" fontId="8" fillId="37" borderId="62" xfId="51" applyNumberFormat="1" applyFont="1" applyFill="1" applyBorder="1" applyAlignment="1">
      <alignment horizontal="right" vertical="center"/>
      <protection/>
    </xf>
    <xf numFmtId="3" fontId="8" fillId="37" borderId="33" xfId="51" applyNumberFormat="1" applyFont="1" applyFill="1" applyBorder="1" applyAlignment="1">
      <alignment horizontal="right" vertical="center"/>
      <protection/>
    </xf>
    <xf numFmtId="3" fontId="8" fillId="37" borderId="16" xfId="51" applyNumberFormat="1" applyFont="1" applyFill="1" applyBorder="1" applyAlignment="1">
      <alignment horizontal="right" vertical="center"/>
      <protection/>
    </xf>
    <xf numFmtId="0" fontId="0" fillId="0" borderId="14" xfId="0" applyBorder="1" applyAlignment="1">
      <alignment/>
    </xf>
    <xf numFmtId="0" fontId="22" fillId="37" borderId="150" xfId="0" applyFont="1" applyFill="1" applyBorder="1" applyAlignment="1">
      <alignment vertical="center"/>
    </xf>
    <xf numFmtId="0" fontId="22" fillId="37" borderId="147" xfId="0" applyFont="1" applyFill="1" applyBorder="1" applyAlignment="1">
      <alignment vertical="center"/>
    </xf>
    <xf numFmtId="0" fontId="22" fillId="37" borderId="51" xfId="0" applyFont="1" applyFill="1" applyBorder="1" applyAlignment="1">
      <alignment vertical="center"/>
    </xf>
    <xf numFmtId="3" fontId="7" fillId="37" borderId="53" xfId="51" applyNumberFormat="1" applyFont="1" applyFill="1" applyBorder="1" applyAlignment="1">
      <alignment horizontal="right" vertical="center"/>
      <protection/>
    </xf>
    <xf numFmtId="3" fontId="7" fillId="37" borderId="55" xfId="51" applyNumberFormat="1" applyFont="1" applyFill="1" applyBorder="1" applyAlignment="1">
      <alignment horizontal="right" vertical="center"/>
      <protection/>
    </xf>
    <xf numFmtId="0" fontId="22" fillId="37" borderId="152" xfId="0" applyFont="1" applyFill="1" applyBorder="1" applyAlignment="1">
      <alignment vertical="center"/>
    </xf>
    <xf numFmtId="0" fontId="22" fillId="37" borderId="82" xfId="0" applyFont="1" applyFill="1" applyBorder="1" applyAlignment="1">
      <alignment vertical="center"/>
    </xf>
    <xf numFmtId="0" fontId="22" fillId="37" borderId="34" xfId="0" applyFont="1" applyFill="1" applyBorder="1" applyAlignment="1">
      <alignment vertical="center"/>
    </xf>
    <xf numFmtId="0" fontId="27" fillId="37" borderId="69" xfId="0" applyFont="1" applyFill="1" applyBorder="1" applyAlignment="1">
      <alignment horizontal="center" vertical="center"/>
    </xf>
    <xf numFmtId="3" fontId="7" fillId="37" borderId="23" xfId="51" applyNumberFormat="1" applyFont="1" applyFill="1" applyBorder="1" applyAlignment="1">
      <alignment horizontal="right" vertical="center"/>
      <protection/>
    </xf>
    <xf numFmtId="3" fontId="7" fillId="37" borderId="23" xfId="51" applyNumberFormat="1" applyFont="1" applyFill="1" applyBorder="1" applyAlignment="1" applyProtection="1">
      <alignment horizontal="right" vertical="center"/>
      <protection locked="0"/>
    </xf>
    <xf numFmtId="3" fontId="7" fillId="37" borderId="24" xfId="51" applyNumberFormat="1" applyFont="1" applyFill="1" applyBorder="1" applyAlignment="1">
      <alignment horizontal="right" vertical="center"/>
      <protection/>
    </xf>
    <xf numFmtId="3" fontId="7" fillId="37" borderId="69" xfId="51" applyNumberFormat="1" applyFont="1" applyFill="1" applyBorder="1" applyAlignment="1">
      <alignment horizontal="right" vertical="center"/>
      <protection/>
    </xf>
    <xf numFmtId="3" fontId="7" fillId="37" borderId="34" xfId="51" applyNumberFormat="1" applyFont="1" applyFill="1" applyBorder="1" applyAlignment="1">
      <alignment horizontal="right" vertical="center"/>
      <protection/>
    </xf>
    <xf numFmtId="0" fontId="6" fillId="0" borderId="62" xfId="0" applyFont="1" applyBorder="1" applyAlignment="1">
      <alignment horizontal="center" vertical="center"/>
    </xf>
    <xf numFmtId="0" fontId="6" fillId="0" borderId="64" xfId="0" applyFont="1" applyBorder="1" applyAlignment="1">
      <alignment horizontal="center" vertical="center"/>
    </xf>
    <xf numFmtId="0" fontId="12" fillId="35" borderId="75" xfId="0" applyFont="1" applyFill="1" applyBorder="1" applyAlignment="1">
      <alignment horizontal="center" vertical="center"/>
    </xf>
    <xf numFmtId="0" fontId="12" fillId="44" borderId="62" xfId="0" applyFont="1" applyFill="1" applyBorder="1" applyAlignment="1">
      <alignment horizontal="center" vertical="center"/>
    </xf>
    <xf numFmtId="0" fontId="100" fillId="0" borderId="0" xfId="0" applyFont="1" applyAlignment="1">
      <alignment vertical="center"/>
    </xf>
    <xf numFmtId="0" fontId="12" fillId="44" borderId="82" xfId="0" applyFont="1" applyFill="1" applyBorder="1" applyAlignment="1">
      <alignment horizontal="center" vertical="center"/>
    </xf>
    <xf numFmtId="0" fontId="13" fillId="33" borderId="62" xfId="0" applyFont="1" applyFill="1" applyBorder="1" applyAlignment="1">
      <alignment horizontal="center" vertical="center"/>
    </xf>
    <xf numFmtId="0" fontId="12" fillId="33" borderId="62"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62" xfId="0" applyFont="1" applyBorder="1" applyAlignment="1">
      <alignment horizontal="center" vertical="center"/>
    </xf>
    <xf numFmtId="0" fontId="12" fillId="38" borderId="62" xfId="0" applyFont="1" applyFill="1" applyBorder="1" applyAlignment="1">
      <alignment horizontal="center" vertical="center"/>
    </xf>
    <xf numFmtId="0" fontId="13" fillId="44" borderId="75" xfId="0" applyFont="1" applyFill="1" applyBorder="1" applyAlignment="1">
      <alignment horizontal="center" vertical="center"/>
    </xf>
    <xf numFmtId="0" fontId="13" fillId="44" borderId="153" xfId="0" applyFont="1" applyFill="1" applyBorder="1" applyAlignment="1">
      <alignment horizontal="left" vertical="center"/>
    </xf>
    <xf numFmtId="0" fontId="13" fillId="33" borderId="154" xfId="0" applyFont="1" applyFill="1" applyBorder="1" applyAlignment="1">
      <alignment horizontal="center" vertical="center"/>
    </xf>
    <xf numFmtId="0" fontId="12" fillId="0" borderId="154" xfId="0" applyFont="1" applyBorder="1" applyAlignment="1">
      <alignment horizontal="center" vertical="center"/>
    </xf>
    <xf numFmtId="0" fontId="12" fillId="0" borderId="154" xfId="0" applyFont="1" applyFill="1" applyBorder="1" applyAlignment="1">
      <alignment horizontal="center" vertical="center"/>
    </xf>
    <xf numFmtId="0" fontId="13" fillId="0" borderId="154" xfId="0" applyFont="1" applyBorder="1" applyAlignment="1">
      <alignment horizontal="center" vertical="center"/>
    </xf>
    <xf numFmtId="0" fontId="13" fillId="44" borderId="154" xfId="0" applyFont="1" applyFill="1" applyBorder="1" applyAlignment="1">
      <alignment horizontal="left" vertical="center"/>
    </xf>
    <xf numFmtId="0" fontId="13" fillId="0" borderId="154" xfId="0" applyFont="1" applyFill="1" applyBorder="1" applyAlignment="1">
      <alignment horizontal="center" vertical="center"/>
    </xf>
    <xf numFmtId="0" fontId="13" fillId="38" borderId="154" xfId="0" applyFont="1" applyFill="1" applyBorder="1" applyAlignment="1">
      <alignment horizontal="center" vertical="center"/>
    </xf>
    <xf numFmtId="0" fontId="103" fillId="0" borderId="154" xfId="0" applyFont="1" applyFill="1" applyBorder="1" applyAlignment="1">
      <alignment horizontal="center" vertical="center"/>
    </xf>
    <xf numFmtId="0" fontId="13" fillId="0" borderId="154" xfId="0" applyFont="1" applyFill="1" applyBorder="1" applyAlignment="1">
      <alignment horizontal="left" vertical="center"/>
    </xf>
    <xf numFmtId="0" fontId="12" fillId="0" borderId="154" xfId="0" applyFont="1" applyFill="1" applyBorder="1" applyAlignment="1" applyProtection="1">
      <alignment horizontal="center" vertical="center"/>
      <protection locked="0"/>
    </xf>
    <xf numFmtId="0" fontId="13" fillId="44" borderId="155" xfId="0" applyFont="1" applyFill="1" applyBorder="1" applyAlignment="1">
      <alignment horizontal="center" vertical="center"/>
    </xf>
    <xf numFmtId="0" fontId="13" fillId="35" borderId="156" xfId="0" applyFont="1" applyFill="1" applyBorder="1" applyAlignment="1">
      <alignment horizontal="center" vertical="center"/>
    </xf>
    <xf numFmtId="0" fontId="12" fillId="0" borderId="148" xfId="0" applyFont="1" applyFill="1" applyBorder="1" applyAlignment="1">
      <alignment horizontal="center" vertical="center"/>
    </xf>
    <xf numFmtId="0" fontId="6" fillId="0" borderId="148" xfId="0" applyFont="1" applyFill="1" applyBorder="1" applyAlignment="1">
      <alignment horizontal="center" vertical="center"/>
    </xf>
    <xf numFmtId="0" fontId="12" fillId="0" borderId="149" xfId="0" applyFont="1" applyFill="1" applyBorder="1" applyAlignment="1">
      <alignment horizontal="center" vertical="center"/>
    </xf>
    <xf numFmtId="0" fontId="12" fillId="0" borderId="148" xfId="0" applyFont="1" applyFill="1" applyBorder="1" applyAlignment="1">
      <alignment horizontal="left" vertical="center"/>
    </xf>
    <xf numFmtId="0" fontId="13" fillId="44" borderId="148" xfId="0" applyFont="1" applyFill="1" applyBorder="1" applyAlignment="1">
      <alignment horizontal="left" vertical="center"/>
    </xf>
    <xf numFmtId="0" fontId="12" fillId="0" borderId="148" xfId="0" applyFont="1" applyFill="1" applyBorder="1" applyAlignment="1" applyProtection="1">
      <alignment horizontal="left" vertical="center"/>
      <protection locked="0"/>
    </xf>
    <xf numFmtId="0" fontId="13" fillId="0" borderId="148" xfId="0" applyFont="1" applyFill="1" applyBorder="1" applyAlignment="1" applyProtection="1">
      <alignment horizontal="left" vertical="center"/>
      <protection locked="0"/>
    </xf>
    <xf numFmtId="0" fontId="20" fillId="35" borderId="157" xfId="0" applyFont="1" applyFill="1" applyBorder="1" applyAlignment="1">
      <alignment horizontal="left" vertical="center"/>
    </xf>
    <xf numFmtId="0" fontId="47" fillId="38" borderId="0" xfId="51" applyFont="1" applyFill="1" applyAlignment="1" applyProtection="1">
      <alignment vertical="center"/>
      <protection locked="0"/>
    </xf>
    <xf numFmtId="0" fontId="51" fillId="0" borderId="0" xfId="0" applyFont="1" applyAlignment="1">
      <alignment vertical="center"/>
    </xf>
    <xf numFmtId="0" fontId="14" fillId="35" borderId="75" xfId="55" applyFont="1" applyFill="1" applyBorder="1" applyAlignment="1" applyProtection="1">
      <alignment horizontal="center" vertical="center"/>
      <protection/>
    </xf>
    <xf numFmtId="0" fontId="12" fillId="0" borderId="82" xfId="55" applyFont="1" applyBorder="1" applyAlignment="1" applyProtection="1">
      <alignment horizontal="center" vertical="center"/>
      <protection/>
    </xf>
    <xf numFmtId="0" fontId="12" fillId="0" borderId="90" xfId="55" applyFont="1" applyBorder="1" applyAlignment="1" applyProtection="1">
      <alignment horizontal="center" vertical="center"/>
      <protection/>
    </xf>
    <xf numFmtId="0" fontId="12" fillId="0" borderId="62" xfId="55" applyFont="1" applyBorder="1" applyAlignment="1" applyProtection="1">
      <alignment horizontal="center" vertical="center"/>
      <protection/>
    </xf>
    <xf numFmtId="0" fontId="12" fillId="0" borderId="64" xfId="55" applyFont="1" applyBorder="1" applyAlignment="1" applyProtection="1">
      <alignment horizontal="center" vertical="center"/>
      <protection/>
    </xf>
    <xf numFmtId="3" fontId="12" fillId="0" borderId="153" xfId="55" applyNumberFormat="1" applyFont="1" applyBorder="1" applyAlignment="1" applyProtection="1">
      <alignment horizontal="right" vertical="center"/>
      <protection locked="0"/>
    </xf>
    <xf numFmtId="3" fontId="12" fillId="0" borderId="158" xfId="55" applyNumberFormat="1" applyFont="1" applyBorder="1" applyAlignment="1" applyProtection="1">
      <alignment horizontal="right" vertical="center"/>
      <protection locked="0"/>
    </xf>
    <xf numFmtId="3" fontId="6" fillId="0" borderId="154" xfId="55" applyNumberFormat="1" applyFont="1" applyBorder="1" applyAlignment="1" applyProtection="1">
      <alignment horizontal="right" vertical="center"/>
      <protection locked="0"/>
    </xf>
    <xf numFmtId="3" fontId="6" fillId="0" borderId="159" xfId="55" applyNumberFormat="1" applyFont="1" applyBorder="1" applyAlignment="1" applyProtection="1">
      <alignment horizontal="right" vertical="center"/>
      <protection locked="0"/>
    </xf>
    <xf numFmtId="3" fontId="6" fillId="0" borderId="160" xfId="55" applyNumberFormat="1" applyFont="1" applyBorder="1" applyAlignment="1" applyProtection="1">
      <alignment horizontal="right" vertical="center"/>
      <protection locked="0"/>
    </xf>
    <xf numFmtId="3" fontId="21" fillId="35" borderId="161" xfId="51" applyNumberFormat="1" applyFont="1" applyFill="1" applyBorder="1" applyAlignment="1" applyProtection="1">
      <alignment horizontal="left" vertical="center"/>
      <protection/>
    </xf>
    <xf numFmtId="165" fontId="0" fillId="38" borderId="14" xfId="0" applyNumberFormat="1" applyFill="1" applyBorder="1" applyAlignment="1" applyProtection="1">
      <alignment/>
      <protection locked="0"/>
    </xf>
    <xf numFmtId="165" fontId="0" fillId="38" borderId="56" xfId="0" applyNumberFormat="1" applyFill="1" applyBorder="1" applyAlignment="1" applyProtection="1">
      <alignment/>
      <protection locked="0"/>
    </xf>
    <xf numFmtId="165" fontId="0" fillId="38" borderId="15" xfId="0" applyNumberFormat="1" applyFill="1" applyBorder="1" applyAlignment="1" applyProtection="1">
      <alignment/>
      <protection locked="0"/>
    </xf>
    <xf numFmtId="165" fontId="0" fillId="38" borderId="76" xfId="0" applyNumberFormat="1" applyFill="1" applyBorder="1" applyAlignment="1" applyProtection="1">
      <alignment/>
      <protection locked="0"/>
    </xf>
    <xf numFmtId="165" fontId="0" fillId="38" borderId="56" xfId="0" applyNumberFormat="1" applyFill="1" applyBorder="1" applyAlignment="1" applyProtection="1">
      <alignment/>
      <protection locked="0"/>
    </xf>
    <xf numFmtId="165" fontId="0" fillId="38" borderId="76" xfId="0" applyNumberFormat="1" applyFill="1" applyBorder="1" applyAlignment="1" applyProtection="1">
      <alignment/>
      <protection locked="0"/>
    </xf>
    <xf numFmtId="165" fontId="0" fillId="38" borderId="19" xfId="0" applyNumberFormat="1" applyFill="1" applyBorder="1" applyAlignment="1" applyProtection="1">
      <alignment/>
      <protection locked="0"/>
    </xf>
    <xf numFmtId="165" fontId="0" fillId="38" borderId="18" xfId="0" applyNumberFormat="1" applyFill="1" applyBorder="1" applyAlignment="1" applyProtection="1">
      <alignment/>
      <protection locked="0"/>
    </xf>
    <xf numFmtId="165" fontId="6" fillId="38" borderId="31" xfId="51" applyNumberFormat="1" applyFont="1" applyFill="1" applyBorder="1" applyAlignment="1" applyProtection="1">
      <alignment horizontal="right" vertical="center" wrapText="1"/>
      <protection locked="0"/>
    </xf>
    <xf numFmtId="165" fontId="6" fillId="38" borderId="15" xfId="51" applyNumberFormat="1" applyFont="1" applyFill="1" applyBorder="1" applyAlignment="1" applyProtection="1">
      <alignment horizontal="right" vertical="center" wrapText="1"/>
      <protection locked="0"/>
    </xf>
    <xf numFmtId="165" fontId="6" fillId="38" borderId="16" xfId="51" applyNumberFormat="1" applyFont="1" applyFill="1" applyBorder="1" applyAlignment="1" applyProtection="1">
      <alignment horizontal="right" vertical="center" wrapText="1"/>
      <protection locked="0"/>
    </xf>
    <xf numFmtId="165" fontId="6" fillId="38" borderId="14" xfId="51" applyNumberFormat="1" applyFont="1" applyFill="1" applyBorder="1" applyAlignment="1" applyProtection="1">
      <alignment horizontal="right" vertical="center" wrapText="1"/>
      <protection locked="0"/>
    </xf>
    <xf numFmtId="165" fontId="0" fillId="38" borderId="14" xfId="0" applyNumberFormat="1" applyFill="1" applyBorder="1" applyAlignment="1" applyProtection="1">
      <alignment/>
      <protection locked="0"/>
    </xf>
    <xf numFmtId="165" fontId="0" fillId="38" borderId="16" xfId="0" applyNumberFormat="1" applyFill="1" applyBorder="1" applyAlignment="1" applyProtection="1">
      <alignment/>
      <protection locked="0"/>
    </xf>
    <xf numFmtId="165" fontId="0" fillId="38" borderId="14" xfId="0" applyNumberFormat="1" applyFill="1" applyBorder="1" applyAlignment="1" applyProtection="1">
      <alignment/>
      <protection locked="0"/>
    </xf>
    <xf numFmtId="165" fontId="0" fillId="38" borderId="59" xfId="0" applyNumberFormat="1" applyFill="1" applyBorder="1" applyAlignment="1" applyProtection="1">
      <alignment/>
      <protection locked="0"/>
    </xf>
    <xf numFmtId="165" fontId="0" fillId="38" borderId="109" xfId="0" applyNumberFormat="1" applyFill="1" applyBorder="1" applyAlignment="1" applyProtection="1">
      <alignment/>
      <protection locked="0"/>
    </xf>
    <xf numFmtId="165" fontId="0" fillId="38" borderId="59" xfId="0" applyNumberFormat="1" applyFill="1" applyBorder="1" applyAlignment="1" applyProtection="1">
      <alignment/>
      <protection locked="0"/>
    </xf>
    <xf numFmtId="165" fontId="0" fillId="38" borderId="109" xfId="0" applyNumberFormat="1" applyFill="1" applyBorder="1" applyAlignment="1" applyProtection="1">
      <alignment/>
      <protection locked="0"/>
    </xf>
    <xf numFmtId="165" fontId="0" fillId="38" borderId="59" xfId="0" applyNumberFormat="1" applyFill="1" applyBorder="1" applyAlignment="1" applyProtection="1">
      <alignment/>
      <protection locked="0"/>
    </xf>
    <xf numFmtId="165" fontId="0" fillId="38" borderId="14" xfId="0" applyNumberFormat="1" applyFill="1" applyBorder="1" applyAlignment="1" applyProtection="1">
      <alignment/>
      <protection locked="0"/>
    </xf>
    <xf numFmtId="165" fontId="0" fillId="38" borderId="19" xfId="0" applyNumberFormat="1" applyFill="1" applyBorder="1" applyAlignment="1" applyProtection="1">
      <alignment/>
      <protection locked="0"/>
    </xf>
    <xf numFmtId="165" fontId="0" fillId="38" borderId="15" xfId="0" applyNumberFormat="1" applyFill="1" applyBorder="1" applyAlignment="1" applyProtection="1">
      <alignment/>
      <protection locked="0"/>
    </xf>
    <xf numFmtId="165" fontId="0" fillId="38" borderId="18" xfId="0" applyNumberFormat="1" applyFill="1" applyBorder="1" applyAlignment="1" applyProtection="1">
      <alignment/>
      <protection locked="0"/>
    </xf>
    <xf numFmtId="165" fontId="0" fillId="38" borderId="109" xfId="0" applyNumberFormat="1" applyFill="1" applyBorder="1" applyAlignment="1" applyProtection="1">
      <alignment/>
      <protection locked="0"/>
    </xf>
    <xf numFmtId="165" fontId="0" fillId="38" borderId="16" xfId="0" applyNumberFormat="1" applyFill="1" applyBorder="1" applyAlignment="1" applyProtection="1">
      <alignment/>
      <protection locked="0"/>
    </xf>
    <xf numFmtId="165" fontId="0" fillId="38" borderId="31" xfId="0" applyNumberFormat="1" applyFill="1" applyBorder="1" applyAlignment="1" applyProtection="1">
      <alignment/>
      <protection locked="0"/>
    </xf>
    <xf numFmtId="165" fontId="0" fillId="38" borderId="14" xfId="0" applyNumberFormat="1" applyFill="1" applyBorder="1" applyAlignment="1" applyProtection="1">
      <alignment/>
      <protection locked="0"/>
    </xf>
    <xf numFmtId="165" fontId="0" fillId="38" borderId="15" xfId="0" applyNumberFormat="1" applyFill="1" applyBorder="1" applyAlignment="1" applyProtection="1">
      <alignment/>
      <protection locked="0"/>
    </xf>
    <xf numFmtId="0" fontId="43" fillId="0" borderId="0" xfId="51" applyFont="1" applyAlignment="1" applyProtection="1">
      <alignment horizontal="left" vertical="center"/>
      <protection/>
    </xf>
    <xf numFmtId="0" fontId="6" fillId="0" borderId="147" xfId="52" applyFont="1" applyBorder="1" applyAlignment="1" applyProtection="1">
      <alignment horizontal="center" vertical="center"/>
      <protection/>
    </xf>
    <xf numFmtId="0" fontId="7" fillId="0" borderId="11" xfId="52" applyFont="1" applyFill="1" applyBorder="1" applyAlignment="1" applyProtection="1">
      <alignment horizontal="center" vertical="center" wrapText="1"/>
      <protection/>
    </xf>
    <xf numFmtId="0" fontId="7" fillId="0" borderId="75" xfId="52" applyFont="1" applyFill="1" applyBorder="1" applyAlignment="1" applyProtection="1">
      <alignment horizontal="center" vertical="center" wrapText="1"/>
      <protection/>
    </xf>
    <xf numFmtId="0" fontId="7" fillId="0" borderId="37" xfId="52" applyFont="1" applyFill="1" applyBorder="1" applyAlignment="1" applyProtection="1">
      <alignment horizontal="center" vertical="center" wrapText="1"/>
      <protection/>
    </xf>
    <xf numFmtId="0" fontId="10" fillId="0" borderId="11" xfId="52" applyFont="1" applyBorder="1" applyAlignment="1" applyProtection="1">
      <alignment vertical="center" wrapText="1"/>
      <protection/>
    </xf>
    <xf numFmtId="0" fontId="10" fillId="0" borderId="75" xfId="52" applyFont="1" applyBorder="1" applyAlignment="1" applyProtection="1">
      <alignment vertical="center" wrapText="1"/>
      <protection/>
    </xf>
    <xf numFmtId="0" fontId="10" fillId="0" borderId="37" xfId="52" applyFont="1" applyBorder="1" applyAlignment="1" applyProtection="1">
      <alignment vertical="center" wrapText="1"/>
      <protection/>
    </xf>
    <xf numFmtId="49" fontId="6" fillId="0" borderId="85" xfId="52" applyNumberFormat="1" applyFont="1" applyBorder="1" applyAlignment="1" applyProtection="1">
      <alignment horizontal="center" vertical="center" wrapText="1"/>
      <protection/>
    </xf>
    <xf numFmtId="49" fontId="6" fillId="0" borderId="113" xfId="52" applyNumberFormat="1" applyFont="1" applyBorder="1" applyAlignment="1" applyProtection="1">
      <alignment horizontal="center" vertical="center" wrapText="1"/>
      <protection/>
    </xf>
    <xf numFmtId="49" fontId="6" fillId="0" borderId="11" xfId="52" applyNumberFormat="1" applyFont="1" applyBorder="1" applyAlignment="1" applyProtection="1">
      <alignment horizontal="center" vertical="center" wrapText="1"/>
      <protection/>
    </xf>
    <xf numFmtId="49" fontId="6" fillId="0" borderId="72" xfId="52" applyNumberFormat="1" applyFont="1" applyBorder="1" applyAlignment="1" applyProtection="1">
      <alignment horizontal="center" vertical="center" wrapText="1"/>
      <protection/>
    </xf>
    <xf numFmtId="3" fontId="6" fillId="0" borderId="162" xfId="52" applyNumberFormat="1" applyFont="1" applyBorder="1" applyAlignment="1" applyProtection="1">
      <alignment horizontal="center" vertical="center"/>
      <protection/>
    </xf>
    <xf numFmtId="3" fontId="6" fillId="0" borderId="163" xfId="52" applyNumberFormat="1" applyFont="1" applyBorder="1" applyAlignment="1" applyProtection="1">
      <alignment horizontal="center" vertical="center"/>
      <protection/>
    </xf>
    <xf numFmtId="3" fontId="6" fillId="0" borderId="54" xfId="52" applyNumberFormat="1" applyFont="1" applyBorder="1" applyAlignment="1" applyProtection="1">
      <alignment horizontal="center" vertical="center"/>
      <protection/>
    </xf>
    <xf numFmtId="3" fontId="6" fillId="0" borderId="51" xfId="52" applyNumberFormat="1" applyFont="1" applyBorder="1" applyAlignment="1" applyProtection="1">
      <alignment horizontal="center" vertical="center"/>
      <protection/>
    </xf>
    <xf numFmtId="0" fontId="6" fillId="0" borderId="11" xfId="52" applyFont="1" applyBorder="1" applyAlignment="1" applyProtection="1">
      <alignment horizontal="center" vertical="center" wrapText="1"/>
      <protection/>
    </xf>
    <xf numFmtId="0" fontId="6" fillId="0" borderId="75" xfId="52" applyFont="1" applyBorder="1" applyAlignment="1" applyProtection="1">
      <alignment horizontal="center" vertical="center" wrapText="1"/>
      <protection/>
    </xf>
    <xf numFmtId="0" fontId="6" fillId="0" borderId="72" xfId="52" applyFont="1" applyBorder="1" applyAlignment="1" applyProtection="1">
      <alignment horizontal="center" vertical="center" wrapText="1"/>
      <protection/>
    </xf>
    <xf numFmtId="3" fontId="8" fillId="0" borderId="133" xfId="52" applyNumberFormat="1" applyFont="1" applyBorder="1" applyAlignment="1" applyProtection="1">
      <alignment horizontal="center" vertical="center" wrapText="1"/>
      <protection/>
    </xf>
    <xf numFmtId="3" fontId="8" fillId="0" borderId="63" xfId="52" applyNumberFormat="1" applyFont="1" applyBorder="1" applyAlignment="1" applyProtection="1">
      <alignment horizontal="center" vertical="center" wrapText="1"/>
      <protection/>
    </xf>
    <xf numFmtId="0" fontId="43" fillId="0" borderId="0" xfId="52" applyFont="1" applyBorder="1" applyAlignment="1" applyProtection="1">
      <alignment horizontal="left" vertical="center" wrapText="1"/>
      <protection/>
    </xf>
    <xf numFmtId="0" fontId="6" fillId="0" borderId="147" xfId="52" applyFont="1" applyBorder="1" applyAlignment="1" applyProtection="1">
      <alignment horizontal="center" vertical="center" wrapText="1"/>
      <protection/>
    </xf>
    <xf numFmtId="0" fontId="7" fillId="0" borderId="11" xfId="52" applyFont="1" applyBorder="1" applyAlignment="1" applyProtection="1">
      <alignment horizontal="center" vertical="center" wrapText="1"/>
      <protection/>
    </xf>
    <xf numFmtId="0" fontId="7" fillId="0" borderId="75" xfId="52" applyFont="1" applyBorder="1" applyAlignment="1" applyProtection="1">
      <alignment horizontal="center" vertical="center" wrapText="1"/>
      <protection/>
    </xf>
    <xf numFmtId="0" fontId="7" fillId="0" borderId="37" xfId="52" applyFont="1" applyBorder="1" applyAlignment="1" applyProtection="1">
      <alignment horizontal="center" vertical="center" wrapText="1"/>
      <protection/>
    </xf>
    <xf numFmtId="0" fontId="10" fillId="0" borderId="11" xfId="52" applyFont="1" applyBorder="1" applyAlignment="1" applyProtection="1">
      <alignment vertical="center" wrapText="1"/>
      <protection/>
    </xf>
    <xf numFmtId="0" fontId="10" fillId="0" borderId="75" xfId="52" applyFont="1" applyBorder="1" applyAlignment="1" applyProtection="1">
      <alignment vertical="center" wrapText="1"/>
      <protection/>
    </xf>
    <xf numFmtId="0" fontId="10" fillId="0" borderId="37" xfId="52" applyFont="1" applyBorder="1" applyAlignment="1" applyProtection="1">
      <alignment vertical="center" wrapText="1"/>
      <protection/>
    </xf>
    <xf numFmtId="0" fontId="8" fillId="0" borderId="85" xfId="52" applyFont="1" applyBorder="1" applyAlignment="1" applyProtection="1">
      <alignment horizontal="center" vertical="center" wrapText="1"/>
      <protection/>
    </xf>
    <xf numFmtId="0" fontId="8" fillId="0" borderId="82" xfId="52" applyFont="1" applyBorder="1" applyAlignment="1" applyProtection="1">
      <alignment horizontal="center" vertical="center" wrapText="1"/>
      <protection/>
    </xf>
    <xf numFmtId="0" fontId="8" fillId="0" borderId="110" xfId="52" applyFont="1" applyBorder="1" applyAlignment="1" applyProtection="1">
      <alignment horizontal="left" vertical="center" wrapText="1"/>
      <protection/>
    </xf>
    <xf numFmtId="0" fontId="8" fillId="0" borderId="147" xfId="52" applyFont="1" applyBorder="1" applyAlignment="1" applyProtection="1">
      <alignment horizontal="left" vertical="center" wrapText="1"/>
      <protection/>
    </xf>
    <xf numFmtId="0" fontId="8" fillId="0" borderId="51" xfId="52" applyFont="1" applyBorder="1" applyAlignment="1" applyProtection="1">
      <alignment horizontal="left" vertical="center" wrapText="1"/>
      <protection/>
    </xf>
    <xf numFmtId="0" fontId="6" fillId="0" borderId="11" xfId="52" applyFont="1" applyBorder="1" applyAlignment="1">
      <alignment horizontal="center" vertical="center" wrapText="1"/>
      <protection/>
    </xf>
    <xf numFmtId="0" fontId="6" fillId="0" borderId="75" xfId="52" applyFont="1" applyBorder="1" applyAlignment="1">
      <alignment horizontal="center" vertical="center" wrapText="1"/>
      <protection/>
    </xf>
    <xf numFmtId="0" fontId="6" fillId="0" borderId="72" xfId="52" applyFont="1" applyBorder="1" applyAlignment="1">
      <alignment horizontal="center" vertical="center" wrapText="1"/>
      <protection/>
    </xf>
    <xf numFmtId="3" fontId="8" fillId="0" borderId="133" xfId="52" applyNumberFormat="1" applyFont="1" applyBorder="1" applyAlignment="1">
      <alignment horizontal="center" vertical="center" wrapText="1"/>
      <protection/>
    </xf>
    <xf numFmtId="3" fontId="8" fillId="0" borderId="63" xfId="52" applyNumberFormat="1" applyFont="1" applyBorder="1" applyAlignment="1">
      <alignment horizontal="center" vertical="center" wrapText="1"/>
      <protection/>
    </xf>
    <xf numFmtId="0" fontId="42" fillId="0" borderId="0" xfId="52" applyFont="1" applyBorder="1" applyAlignment="1">
      <alignment horizontal="left" vertical="center" wrapText="1"/>
      <protection/>
    </xf>
    <xf numFmtId="0" fontId="6" fillId="0" borderId="147" xfId="52" applyFont="1" applyBorder="1" applyAlignment="1">
      <alignment horizontal="center" vertical="center" wrapText="1"/>
      <protection/>
    </xf>
    <xf numFmtId="0" fontId="7" fillId="0" borderId="11" xfId="52" applyFont="1" applyBorder="1" applyAlignment="1">
      <alignment horizontal="center" vertical="center" wrapText="1"/>
      <protection/>
    </xf>
    <xf numFmtId="0" fontId="7" fillId="0" borderId="75" xfId="52" applyFont="1" applyBorder="1" applyAlignment="1">
      <alignment horizontal="center" vertical="center" wrapText="1"/>
      <protection/>
    </xf>
    <xf numFmtId="0" fontId="7" fillId="0" borderId="37" xfId="52" applyFont="1" applyBorder="1" applyAlignment="1">
      <alignment horizontal="center" vertical="center" wrapText="1"/>
      <protection/>
    </xf>
    <xf numFmtId="0" fontId="10" fillId="0" borderId="11" xfId="52" applyFont="1" applyBorder="1" applyAlignment="1">
      <alignment vertical="center" wrapText="1"/>
      <protection/>
    </xf>
    <xf numFmtId="0" fontId="10" fillId="0" borderId="75" xfId="52" applyFont="1" applyBorder="1" applyAlignment="1">
      <alignment vertical="center" wrapText="1"/>
      <protection/>
    </xf>
    <xf numFmtId="0" fontId="10" fillId="0" borderId="37" xfId="52" applyFont="1" applyBorder="1" applyAlignment="1">
      <alignment vertical="center" wrapText="1"/>
      <protection/>
    </xf>
    <xf numFmtId="0" fontId="8" fillId="0" borderId="85" xfId="52" applyFont="1" applyBorder="1" applyAlignment="1">
      <alignment horizontal="center" vertical="center" wrapText="1"/>
      <protection/>
    </xf>
    <xf numFmtId="0" fontId="8" fillId="0" borderId="82" xfId="52" applyFont="1" applyBorder="1" applyAlignment="1">
      <alignment horizontal="center" vertical="center" wrapText="1"/>
      <protection/>
    </xf>
    <xf numFmtId="0" fontId="8" fillId="0" borderId="110" xfId="52" applyFont="1" applyBorder="1" applyAlignment="1">
      <alignment horizontal="left" vertical="center" wrapText="1"/>
      <protection/>
    </xf>
    <xf numFmtId="0" fontId="8" fillId="0" borderId="147" xfId="52" applyFont="1" applyBorder="1" applyAlignment="1">
      <alignment horizontal="left" vertical="center" wrapText="1"/>
      <protection/>
    </xf>
    <xf numFmtId="0" fontId="8" fillId="0" borderId="51" xfId="52" applyFont="1" applyBorder="1" applyAlignment="1">
      <alignment horizontal="left" vertical="center" wrapText="1"/>
      <protection/>
    </xf>
    <xf numFmtId="0" fontId="95" fillId="0" borderId="0" xfId="52" applyFont="1" applyBorder="1" applyAlignment="1">
      <alignment horizontal="center" vertical="center"/>
      <protection/>
    </xf>
    <xf numFmtId="0" fontId="43" fillId="0" borderId="0" xfId="52" applyFont="1" applyBorder="1" applyAlignment="1">
      <alignment horizontal="left" vertical="center" wrapText="1"/>
      <protection/>
    </xf>
    <xf numFmtId="0" fontId="95" fillId="0" borderId="65" xfId="51" applyFont="1" applyBorder="1" applyAlignment="1">
      <alignment horizontal="center" vertical="center"/>
      <protection/>
    </xf>
    <xf numFmtId="0" fontId="95" fillId="0" borderId="0" xfId="51" applyFont="1" applyAlignment="1">
      <alignment horizontal="center" vertical="center"/>
      <protection/>
    </xf>
    <xf numFmtId="0" fontId="41" fillId="0" borderId="116" xfId="51" applyFont="1" applyFill="1" applyBorder="1" applyAlignment="1">
      <alignment horizontal="center" vertical="center"/>
      <protection/>
    </xf>
    <xf numFmtId="0" fontId="41" fillId="0" borderId="84" xfId="51" applyFont="1" applyFill="1" applyBorder="1" applyAlignment="1">
      <alignment horizontal="center" vertical="center"/>
      <protection/>
    </xf>
    <xf numFmtId="0" fontId="41" fillId="0" borderId="111" xfId="51" applyFont="1" applyFill="1" applyBorder="1" applyAlignment="1">
      <alignment horizontal="center" vertical="center"/>
      <protection/>
    </xf>
    <xf numFmtId="0" fontId="41" fillId="0" borderId="65" xfId="51" applyFont="1" applyFill="1" applyBorder="1" applyAlignment="1">
      <alignment horizontal="center" vertical="center"/>
      <protection/>
    </xf>
    <xf numFmtId="0" fontId="41" fillId="0" borderId="0" xfId="51" applyFont="1" applyFill="1" applyBorder="1" applyAlignment="1">
      <alignment horizontal="center" vertical="center"/>
      <protection/>
    </xf>
    <xf numFmtId="0" fontId="41" fillId="0" borderId="63" xfId="51" applyFont="1" applyFill="1" applyBorder="1" applyAlignment="1">
      <alignment horizontal="center" vertical="center"/>
      <protection/>
    </xf>
    <xf numFmtId="0" fontId="41" fillId="0" borderId="110" xfId="51" applyFont="1" applyFill="1" applyBorder="1" applyAlignment="1">
      <alignment horizontal="center" vertical="center"/>
      <protection/>
    </xf>
    <xf numFmtId="0" fontId="41" fillId="0" borderId="147" xfId="51" applyFont="1" applyFill="1" applyBorder="1" applyAlignment="1">
      <alignment horizontal="center" vertical="center"/>
      <protection/>
    </xf>
    <xf numFmtId="0" fontId="41" fillId="0" borderId="51" xfId="51" applyFont="1" applyFill="1" applyBorder="1" applyAlignment="1">
      <alignment horizontal="center" vertical="center"/>
      <protection/>
    </xf>
    <xf numFmtId="0" fontId="6" fillId="0" borderId="85" xfId="51" applyFont="1" applyFill="1" applyBorder="1" applyAlignment="1">
      <alignment horizontal="center" vertical="center" wrapText="1"/>
      <protection/>
    </xf>
    <xf numFmtId="0" fontId="6" fillId="0" borderId="86" xfId="51" applyFont="1" applyFill="1" applyBorder="1" applyAlignment="1">
      <alignment horizontal="center" vertical="center" wrapText="1"/>
      <protection/>
    </xf>
    <xf numFmtId="0" fontId="6" fillId="0" borderId="164" xfId="51" applyFont="1" applyFill="1" applyBorder="1" applyAlignment="1">
      <alignment horizontal="center" vertical="center" wrapText="1"/>
      <protection/>
    </xf>
    <xf numFmtId="0" fontId="8" fillId="13" borderId="69" xfId="51" applyFont="1" applyFill="1" applyBorder="1" applyAlignment="1">
      <alignment horizontal="center" vertical="center"/>
      <protection/>
    </xf>
    <xf numFmtId="0" fontId="8" fillId="13" borderId="23" xfId="51" applyFont="1" applyFill="1" applyBorder="1" applyAlignment="1">
      <alignment horizontal="center" vertical="center"/>
      <protection/>
    </xf>
    <xf numFmtId="0" fontId="8" fillId="13" borderId="24" xfId="51" applyFont="1" applyFill="1" applyBorder="1" applyAlignment="1">
      <alignment horizontal="center" vertical="center"/>
      <protection/>
    </xf>
    <xf numFmtId="0" fontId="8" fillId="13" borderId="165" xfId="54" applyFont="1" applyFill="1" applyBorder="1" applyAlignment="1">
      <alignment horizontal="left" vertical="center"/>
      <protection/>
    </xf>
    <xf numFmtId="0" fontId="8" fillId="13" borderId="166" xfId="54" applyFont="1" applyFill="1" applyBorder="1" applyAlignment="1">
      <alignment horizontal="left" vertical="center"/>
      <protection/>
    </xf>
    <xf numFmtId="0" fontId="8" fillId="13" borderId="167" xfId="54" applyFont="1" applyFill="1" applyBorder="1" applyAlignment="1">
      <alignment horizontal="left" vertical="center"/>
      <protection/>
    </xf>
    <xf numFmtId="0" fontId="6" fillId="38" borderId="0" xfId="51" applyFont="1" applyFill="1" applyAlignment="1">
      <alignment horizontal="left" vertical="center" wrapText="1"/>
      <protection/>
    </xf>
    <xf numFmtId="0" fontId="6" fillId="37" borderId="96" xfId="54" applyFont="1" applyFill="1" applyBorder="1" applyAlignment="1">
      <alignment horizontal="left" vertical="center"/>
      <protection/>
    </xf>
    <xf numFmtId="0" fontId="6" fillId="37" borderId="97" xfId="54" applyFont="1" applyFill="1" applyBorder="1" applyAlignment="1">
      <alignment horizontal="left" vertical="center"/>
      <protection/>
    </xf>
    <xf numFmtId="0" fontId="8" fillId="13" borderId="168" xfId="54" applyFont="1" applyFill="1" applyBorder="1" applyAlignment="1">
      <alignment horizontal="left" vertical="center"/>
      <protection/>
    </xf>
    <xf numFmtId="0" fontId="8" fillId="13" borderId="169" xfId="54" applyFont="1" applyFill="1" applyBorder="1" applyAlignment="1">
      <alignment horizontal="left" vertical="center"/>
      <protection/>
    </xf>
    <xf numFmtId="0" fontId="8" fillId="13" borderId="170" xfId="54" applyFont="1" applyFill="1" applyBorder="1" applyAlignment="1">
      <alignment horizontal="left" vertical="center"/>
      <protection/>
    </xf>
    <xf numFmtId="0" fontId="12" fillId="0" borderId="83" xfId="0" applyFont="1" applyBorder="1" applyAlignment="1">
      <alignment horizontal="center" vertical="center" wrapText="1"/>
    </xf>
    <xf numFmtId="0" fontId="12" fillId="0" borderId="107" xfId="0" applyFont="1" applyBorder="1" applyAlignment="1">
      <alignment horizontal="center" vertical="center" wrapText="1"/>
    </xf>
    <xf numFmtId="0" fontId="12" fillId="0" borderId="52" xfId="0" applyFont="1" applyBorder="1" applyAlignment="1">
      <alignment horizontal="center" vertical="center" wrapText="1"/>
    </xf>
    <xf numFmtId="0" fontId="46" fillId="0" borderId="156" xfId="0" applyFont="1" applyBorder="1" applyAlignment="1">
      <alignment horizontal="center" vertical="center" wrapText="1"/>
    </xf>
    <xf numFmtId="0" fontId="46" fillId="0" borderId="111" xfId="0" applyFont="1" applyBorder="1" applyAlignment="1">
      <alignment horizontal="center" vertical="center"/>
    </xf>
    <xf numFmtId="0" fontId="46" fillId="0" borderId="171" xfId="0" applyFont="1" applyBorder="1" applyAlignment="1">
      <alignment horizontal="center" vertical="center"/>
    </xf>
    <xf numFmtId="0" fontId="46" fillId="0" borderId="63" xfId="0" applyFont="1" applyBorder="1" applyAlignment="1">
      <alignment horizontal="center" vertical="center"/>
    </xf>
    <xf numFmtId="0" fontId="46" fillId="0" borderId="150" xfId="0" applyFont="1" applyBorder="1" applyAlignment="1">
      <alignment horizontal="center" vertical="center"/>
    </xf>
    <xf numFmtId="0" fontId="46" fillId="0" borderId="51" xfId="0" applyFont="1" applyBorder="1" applyAlignment="1">
      <alignment horizontal="center" vertical="center"/>
    </xf>
    <xf numFmtId="0" fontId="12" fillId="0" borderId="69" xfId="0" applyFont="1" applyBorder="1" applyAlignment="1">
      <alignment horizontal="center" vertical="center" wrapText="1" shrinkToFit="1"/>
    </xf>
    <xf numFmtId="0" fontId="12" fillId="0" borderId="23" xfId="0" applyFont="1" applyBorder="1" applyAlignment="1">
      <alignment horizontal="center" vertical="center" wrapText="1" shrinkToFit="1"/>
    </xf>
    <xf numFmtId="0" fontId="12" fillId="0" borderId="172" xfId="0" applyFont="1" applyBorder="1" applyAlignment="1">
      <alignment horizontal="center" vertical="center" wrapText="1" shrinkToFit="1"/>
    </xf>
    <xf numFmtId="0" fontId="12" fillId="0" borderId="84" xfId="0" applyFont="1" applyBorder="1" applyAlignment="1">
      <alignment horizontal="center" vertical="center" wrapText="1" shrinkToFit="1"/>
    </xf>
    <xf numFmtId="0" fontId="12" fillId="0" borderId="42" xfId="0" applyFont="1" applyBorder="1" applyAlignment="1">
      <alignment horizontal="center" vertical="center" wrapText="1" shrinkToFit="1"/>
    </xf>
    <xf numFmtId="0" fontId="12" fillId="0" borderId="40" xfId="0" applyFont="1" applyBorder="1" applyAlignment="1">
      <alignment horizontal="center" vertical="center" wrapText="1" shrinkToFit="1"/>
    </xf>
    <xf numFmtId="0" fontId="12" fillId="0" borderId="18" xfId="0" applyFont="1" applyBorder="1" applyAlignment="1">
      <alignment horizontal="center" vertical="center" wrapText="1" shrinkToFit="1"/>
    </xf>
    <xf numFmtId="0" fontId="12" fillId="0" borderId="83" xfId="0" applyFont="1" applyFill="1" applyBorder="1" applyAlignment="1">
      <alignment horizontal="center" vertical="center" wrapText="1" shrinkToFit="1"/>
    </xf>
    <xf numFmtId="0" fontId="12" fillId="0" borderId="31" xfId="0" applyFont="1" applyFill="1" applyBorder="1" applyAlignment="1">
      <alignment horizontal="center" vertical="center" wrapText="1" shrinkToFit="1"/>
    </xf>
    <xf numFmtId="0" fontId="13" fillId="0" borderId="40" xfId="0" applyFont="1" applyBorder="1" applyAlignment="1">
      <alignment horizontal="center" vertical="center" wrapText="1" shrinkToFit="1"/>
    </xf>
    <xf numFmtId="0" fontId="13" fillId="0" borderId="18" xfId="0" applyFont="1" applyBorder="1" applyAlignment="1">
      <alignment horizontal="center" vertical="center" wrapText="1" shrinkToFit="1"/>
    </xf>
    <xf numFmtId="0" fontId="13" fillId="44" borderId="154" xfId="0" applyFont="1" applyFill="1" applyBorder="1" applyAlignment="1">
      <alignment horizontal="left" vertical="center"/>
    </xf>
    <xf numFmtId="0" fontId="13" fillId="44" borderId="19" xfId="0" applyFont="1" applyFill="1" applyBorder="1" applyAlignment="1">
      <alignment horizontal="left" vertical="center"/>
    </xf>
    <xf numFmtId="0" fontId="13" fillId="44" borderId="148" xfId="0" applyFont="1" applyFill="1" applyBorder="1" applyAlignment="1">
      <alignment horizontal="left" vertical="center"/>
    </xf>
    <xf numFmtId="0" fontId="13" fillId="44" borderId="33" xfId="0" applyFont="1" applyFill="1" applyBorder="1" applyAlignment="1">
      <alignment horizontal="left" vertical="center"/>
    </xf>
    <xf numFmtId="0" fontId="12" fillId="0" borderId="0" xfId="0" applyFont="1" applyAlignment="1" applyProtection="1">
      <alignment horizontal="left" vertical="center" wrapText="1"/>
      <protection locked="0"/>
    </xf>
    <xf numFmtId="0" fontId="12" fillId="0" borderId="148" xfId="0" applyFont="1" applyFill="1" applyBorder="1" applyAlignment="1">
      <alignment horizontal="left" vertical="center"/>
    </xf>
    <xf numFmtId="0" fontId="12" fillId="0" borderId="33" xfId="0" applyFont="1" applyFill="1" applyBorder="1" applyAlignment="1">
      <alignment horizontal="left" vertical="center"/>
    </xf>
    <xf numFmtId="0" fontId="12" fillId="0" borderId="39" xfId="0" applyFont="1" applyBorder="1" applyAlignment="1">
      <alignment horizontal="center" vertical="center" wrapText="1" shrinkToFit="1"/>
    </xf>
    <xf numFmtId="0" fontId="12" fillId="0" borderId="15" xfId="0" applyFont="1" applyBorder="1" applyAlignment="1">
      <alignment horizontal="center" vertical="center" wrapText="1" shrinkToFit="1"/>
    </xf>
    <xf numFmtId="0" fontId="12" fillId="0" borderId="69"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173" xfId="0" applyFont="1" applyBorder="1" applyAlignment="1">
      <alignment horizontal="center" vertical="center" wrapText="1"/>
    </xf>
    <xf numFmtId="0" fontId="12" fillId="0" borderId="174" xfId="0" applyFont="1" applyBorder="1" applyAlignment="1">
      <alignment horizontal="center" vertical="center" wrapText="1"/>
    </xf>
    <xf numFmtId="0" fontId="46" fillId="0" borderId="24" xfId="0" applyFont="1" applyBorder="1" applyAlignment="1">
      <alignment horizontal="center" vertical="center"/>
    </xf>
    <xf numFmtId="0" fontId="46" fillId="0" borderId="19" xfId="0" applyFont="1" applyBorder="1" applyAlignment="1">
      <alignment horizontal="center" vertical="center"/>
    </xf>
    <xf numFmtId="0" fontId="46" fillId="0" borderId="21" xfId="0" applyFont="1" applyBorder="1" applyAlignment="1">
      <alignment horizontal="center" vertical="center"/>
    </xf>
    <xf numFmtId="0" fontId="12" fillId="0" borderId="113" xfId="0" applyFont="1" applyBorder="1" applyAlignment="1">
      <alignment horizontal="center" vertical="center" wrapText="1" shrinkToFit="1"/>
    </xf>
    <xf numFmtId="0" fontId="12" fillId="0" borderId="74" xfId="0" applyFont="1" applyBorder="1" applyAlignment="1">
      <alignment horizontal="center" vertical="center" wrapText="1" shrinkToFit="1"/>
    </xf>
    <xf numFmtId="0" fontId="12" fillId="0" borderId="175" xfId="0" applyFont="1" applyBorder="1" applyAlignment="1">
      <alignment horizontal="center" vertical="center" wrapText="1" shrinkToFit="1"/>
    </xf>
    <xf numFmtId="0" fontId="12" fillId="0" borderId="0" xfId="0" applyFont="1" applyAlignment="1">
      <alignment horizontal="left" vertical="center" wrapText="1"/>
    </xf>
    <xf numFmtId="0" fontId="0" fillId="0" borderId="0" xfId="0" applyAlignment="1">
      <alignment vertical="center"/>
    </xf>
    <xf numFmtId="0" fontId="100" fillId="0" borderId="0" xfId="0" applyFont="1" applyAlignment="1">
      <alignment horizontal="left" vertical="center" wrapText="1"/>
    </xf>
    <xf numFmtId="0" fontId="12" fillId="0" borderId="176" xfId="0" applyFont="1" applyFill="1" applyBorder="1" applyAlignment="1">
      <alignment horizontal="center" vertical="center" wrapText="1"/>
    </xf>
    <xf numFmtId="0" fontId="12" fillId="0" borderId="177" xfId="0" applyFont="1" applyFill="1" applyBorder="1" applyAlignment="1">
      <alignment horizontal="center" vertical="center" wrapText="1"/>
    </xf>
    <xf numFmtId="0" fontId="12" fillId="0" borderId="109" xfId="0" applyFont="1" applyBorder="1" applyAlignment="1">
      <alignment horizontal="center" vertical="center" wrapText="1" shrinkToFit="1"/>
    </xf>
    <xf numFmtId="0" fontId="12" fillId="0" borderId="111" xfId="0" applyFont="1" applyBorder="1" applyAlignment="1">
      <alignment horizontal="center" vertical="center" wrapText="1" shrinkToFit="1"/>
    </xf>
    <xf numFmtId="0" fontId="12" fillId="0" borderId="32" xfId="0" applyFont="1" applyBorder="1" applyAlignment="1">
      <alignment horizontal="center" vertical="center" wrapText="1" shrinkToFit="1"/>
    </xf>
    <xf numFmtId="0" fontId="12" fillId="0" borderId="83" xfId="0" applyFont="1" applyBorder="1" applyAlignment="1">
      <alignment horizontal="center" vertical="center" wrapText="1" shrinkToFit="1"/>
    </xf>
    <xf numFmtId="0" fontId="12" fillId="0" borderId="31" xfId="0" applyFont="1" applyBorder="1" applyAlignment="1">
      <alignment horizontal="center" vertical="center" wrapText="1" shrinkToFit="1"/>
    </xf>
    <xf numFmtId="0" fontId="6" fillId="0" borderId="0" xfId="55" applyFont="1" applyFill="1" applyAlignment="1" applyProtection="1">
      <alignment horizontal="left" vertical="center" wrapText="1"/>
      <protection locked="0"/>
    </xf>
    <xf numFmtId="0" fontId="12" fillId="0" borderId="40" xfId="0" applyFont="1" applyBorder="1" applyAlignment="1" applyProtection="1">
      <alignment horizontal="center" vertical="center" wrapText="1" shrinkToFit="1"/>
      <protection/>
    </xf>
    <xf numFmtId="0" fontId="12" fillId="0" borderId="18" xfId="0" applyFont="1" applyBorder="1" applyAlignment="1" applyProtection="1">
      <alignment horizontal="center" vertical="center" wrapText="1" shrinkToFit="1"/>
      <protection/>
    </xf>
    <xf numFmtId="0" fontId="12" fillId="0" borderId="83" xfId="0" applyFont="1" applyBorder="1" applyAlignment="1" applyProtection="1">
      <alignment horizontal="center" vertical="center" wrapText="1" shrinkToFit="1"/>
      <protection/>
    </xf>
    <xf numFmtId="0" fontId="12" fillId="0" borderId="31" xfId="0" applyFont="1" applyBorder="1" applyAlignment="1" applyProtection="1">
      <alignment horizontal="center" vertical="center" wrapText="1" shrinkToFit="1"/>
      <protection/>
    </xf>
    <xf numFmtId="0" fontId="12" fillId="0" borderId="39" xfId="0" applyFont="1" applyBorder="1" applyAlignment="1" applyProtection="1">
      <alignment horizontal="center" vertical="center" wrapText="1" shrinkToFit="1"/>
      <protection/>
    </xf>
    <xf numFmtId="0" fontId="12" fillId="0" borderId="15" xfId="0" applyFont="1" applyBorder="1" applyAlignment="1" applyProtection="1">
      <alignment horizontal="center" vertical="center" wrapText="1" shrinkToFit="1"/>
      <protection/>
    </xf>
    <xf numFmtId="0" fontId="13" fillId="0" borderId="40" xfId="0" applyFont="1" applyFill="1" applyBorder="1" applyAlignment="1" applyProtection="1">
      <alignment horizontal="center" vertical="center" wrapText="1" shrinkToFit="1"/>
      <protection/>
    </xf>
    <xf numFmtId="0" fontId="13" fillId="0" borderId="18" xfId="0" applyFont="1" applyFill="1" applyBorder="1" applyAlignment="1" applyProtection="1">
      <alignment horizontal="center" vertical="center" wrapText="1" shrinkToFit="1"/>
      <protection/>
    </xf>
    <xf numFmtId="0" fontId="6" fillId="0" borderId="69" xfId="55" applyFont="1" applyBorder="1" applyAlignment="1" applyProtection="1">
      <alignment horizontal="center" vertical="center" wrapText="1"/>
      <protection/>
    </xf>
    <xf numFmtId="0" fontId="6" fillId="0" borderId="16" xfId="55" applyFont="1" applyBorder="1" applyAlignment="1" applyProtection="1">
      <alignment horizontal="center" vertical="center" wrapText="1"/>
      <protection/>
    </xf>
    <xf numFmtId="0" fontId="6" fillId="0" borderId="60" xfId="55" applyFont="1" applyBorder="1" applyAlignment="1" applyProtection="1">
      <alignment horizontal="center" vertical="center" wrapText="1"/>
      <protection/>
    </xf>
    <xf numFmtId="0" fontId="26" fillId="0" borderId="173" xfId="55" applyFont="1" applyFill="1" applyBorder="1" applyAlignment="1" applyProtection="1">
      <alignment horizontal="center" vertical="center" wrapText="1" shrinkToFit="1"/>
      <protection/>
    </xf>
    <xf numFmtId="0" fontId="26" fillId="0" borderId="174" xfId="55" applyFont="1" applyFill="1" applyBorder="1" applyAlignment="1" applyProtection="1">
      <alignment horizontal="center" vertical="center" wrapText="1" shrinkToFit="1"/>
      <protection/>
    </xf>
    <xf numFmtId="0" fontId="26" fillId="0" borderId="178" xfId="55" applyFont="1" applyFill="1" applyBorder="1" applyAlignment="1" applyProtection="1">
      <alignment horizontal="center" vertical="center" wrapText="1" shrinkToFit="1"/>
      <protection/>
    </xf>
    <xf numFmtId="0" fontId="41" fillId="0" borderId="40" xfId="51" applyFont="1" applyFill="1" applyBorder="1" applyAlignment="1" applyProtection="1">
      <alignment horizontal="center" vertical="center"/>
      <protection/>
    </xf>
    <xf numFmtId="0" fontId="41" fillId="0" borderId="36" xfId="51" applyFont="1" applyFill="1" applyBorder="1" applyAlignment="1" applyProtection="1">
      <alignment horizontal="center" vertical="center"/>
      <protection/>
    </xf>
    <xf numFmtId="0" fontId="41" fillId="0" borderId="55" xfId="51" applyFont="1" applyFill="1" applyBorder="1" applyAlignment="1" applyProtection="1">
      <alignment horizontal="center" vertical="center"/>
      <protection/>
    </xf>
    <xf numFmtId="0" fontId="12" fillId="0" borderId="113" xfId="0" applyFont="1" applyBorder="1" applyAlignment="1" applyProtection="1">
      <alignment horizontal="center" vertical="center" wrapText="1" shrinkToFit="1"/>
      <protection/>
    </xf>
    <xf numFmtId="0" fontId="12" fillId="0" borderId="23" xfId="0" applyFont="1" applyBorder="1" applyAlignment="1" applyProtection="1">
      <alignment horizontal="center" vertical="center" wrapText="1" shrinkToFit="1"/>
      <protection/>
    </xf>
    <xf numFmtId="0" fontId="13" fillId="45" borderId="40" xfId="0" applyFont="1" applyFill="1" applyBorder="1" applyAlignment="1">
      <alignment horizontal="center" vertical="center" wrapText="1" shrinkToFit="1"/>
    </xf>
    <xf numFmtId="0" fontId="13" fillId="45" borderId="18" xfId="0" applyFont="1" applyFill="1" applyBorder="1" applyAlignment="1">
      <alignment horizontal="center" vertical="center" wrapText="1" shrinkToFit="1"/>
    </xf>
    <xf numFmtId="0" fontId="46" fillId="0" borderId="84" xfId="0" applyFont="1" applyBorder="1" applyAlignment="1">
      <alignment horizontal="center" vertical="center"/>
    </xf>
    <xf numFmtId="0" fontId="46" fillId="0" borderId="0" xfId="0" applyFont="1" applyBorder="1" applyAlignment="1">
      <alignment horizontal="center" vertical="center"/>
    </xf>
    <xf numFmtId="0" fontId="46" fillId="0" borderId="147" xfId="0" applyFont="1" applyBorder="1" applyAlignment="1">
      <alignment horizontal="center" vertical="center"/>
    </xf>
    <xf numFmtId="0" fontId="12" fillId="0" borderId="69"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2" fillId="0" borderId="82" xfId="0" applyFont="1" applyBorder="1" applyAlignment="1">
      <alignment horizontal="center" vertical="center" wrapText="1" shrinkToFit="1"/>
    </xf>
    <xf numFmtId="0" fontId="12" fillId="0" borderId="179" xfId="0" applyFont="1" applyBorder="1" applyAlignment="1">
      <alignment horizontal="center" vertical="center" wrapText="1" shrinkToFit="1"/>
    </xf>
    <xf numFmtId="0" fontId="0" fillId="0" borderId="79" xfId="0" applyBorder="1" applyAlignment="1">
      <alignment horizontal="center" vertical="center" wrapText="1" shrinkToFit="1"/>
    </xf>
    <xf numFmtId="0" fontId="13" fillId="37" borderId="180" xfId="0" applyFont="1" applyFill="1" applyBorder="1" applyAlignment="1">
      <alignment horizontal="left" vertical="center"/>
    </xf>
    <xf numFmtId="0" fontId="13" fillId="37" borderId="90" xfId="0" applyFont="1" applyFill="1" applyBorder="1" applyAlignment="1">
      <alignment horizontal="left" vertical="center"/>
    </xf>
    <xf numFmtId="0" fontId="13" fillId="37" borderId="32" xfId="0" applyFont="1" applyFill="1" applyBorder="1" applyAlignment="1">
      <alignment horizontal="left" vertical="center"/>
    </xf>
    <xf numFmtId="0" fontId="13" fillId="44" borderId="62" xfId="0" applyFont="1" applyFill="1" applyBorder="1" applyAlignment="1">
      <alignment horizontal="left" vertical="center"/>
    </xf>
    <xf numFmtId="49" fontId="12" fillId="0" borderId="62" xfId="0" applyNumberFormat="1" applyFont="1" applyBorder="1" applyAlignment="1">
      <alignment horizontal="left" vertical="center" wrapText="1"/>
    </xf>
    <xf numFmtId="0" fontId="0" fillId="0" borderId="62" xfId="0" applyBorder="1" applyAlignment="1">
      <alignment horizontal="left" vertical="center"/>
    </xf>
    <xf numFmtId="0" fontId="0" fillId="0" borderId="33" xfId="0" applyBorder="1" applyAlignment="1">
      <alignment horizontal="left" vertical="center"/>
    </xf>
    <xf numFmtId="0" fontId="12" fillId="0" borderId="62"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33" xfId="0" applyFont="1" applyBorder="1" applyAlignment="1">
      <alignment horizontal="left" vertical="center" wrapText="1"/>
    </xf>
    <xf numFmtId="0" fontId="12" fillId="0" borderId="84" xfId="0" applyFont="1" applyFill="1" applyBorder="1" applyAlignment="1">
      <alignment horizontal="center" vertical="center" wrapText="1"/>
    </xf>
    <xf numFmtId="0" fontId="12" fillId="0" borderId="90"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0" fillId="0" borderId="0" xfId="0" applyAlignment="1">
      <alignment/>
    </xf>
    <xf numFmtId="49" fontId="12" fillId="0" borderId="64" xfId="0" applyNumberFormat="1" applyFont="1" applyBorder="1" applyAlignment="1">
      <alignment horizontal="left" vertical="center" wrapText="1"/>
    </xf>
    <xf numFmtId="0" fontId="0" fillId="0" borderId="64" xfId="0" applyBorder="1" applyAlignment="1">
      <alignment horizontal="left" vertical="center"/>
    </xf>
    <xf numFmtId="0" fontId="0" fillId="0" borderId="35" xfId="0" applyBorder="1" applyAlignment="1">
      <alignment horizontal="left" vertical="center"/>
    </xf>
    <xf numFmtId="49" fontId="12" fillId="0" borderId="90" xfId="0" applyNumberFormat="1" applyFont="1" applyBorder="1" applyAlignment="1">
      <alignment horizontal="left" vertical="center" wrapText="1"/>
    </xf>
    <xf numFmtId="0" fontId="0" fillId="0" borderId="90" xfId="0" applyBorder="1" applyAlignment="1">
      <alignment horizontal="left" vertical="center"/>
    </xf>
    <xf numFmtId="0" fontId="0" fillId="0" borderId="32" xfId="0" applyBorder="1" applyAlignment="1">
      <alignment horizontal="left" vertical="center"/>
    </xf>
    <xf numFmtId="0" fontId="13" fillId="37" borderId="148" xfId="0" applyFont="1" applyFill="1" applyBorder="1" applyAlignment="1">
      <alignment horizontal="left" vertical="center"/>
    </xf>
    <xf numFmtId="0" fontId="13" fillId="37" borderId="62" xfId="0" applyFont="1" applyFill="1" applyBorder="1" applyAlignment="1">
      <alignment horizontal="left" vertical="center"/>
    </xf>
    <xf numFmtId="0" fontId="13" fillId="37" borderId="33" xfId="0" applyFont="1" applyFill="1" applyBorder="1" applyAlignment="1">
      <alignment horizontal="left" vertical="center"/>
    </xf>
    <xf numFmtId="49" fontId="12" fillId="0" borderId="59" xfId="0" applyNumberFormat="1" applyFont="1" applyFill="1" applyBorder="1" applyAlignment="1">
      <alignment horizontal="left" vertical="center" wrapText="1"/>
    </xf>
    <xf numFmtId="49" fontId="12" fillId="0" borderId="14" xfId="0" applyNumberFormat="1" applyFont="1" applyFill="1" applyBorder="1" applyAlignment="1">
      <alignment horizontal="left" vertical="center"/>
    </xf>
    <xf numFmtId="49" fontId="12" fillId="0" borderId="19" xfId="0" applyNumberFormat="1" applyFont="1" applyFill="1"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wrapText="1"/>
    </xf>
    <xf numFmtId="0" fontId="13" fillId="37" borderId="152" xfId="0" applyFont="1" applyFill="1" applyBorder="1" applyAlignment="1">
      <alignment horizontal="left" vertical="center"/>
    </xf>
    <xf numFmtId="0" fontId="13" fillId="37" borderId="82" xfId="0" applyFont="1" applyFill="1" applyBorder="1" applyAlignment="1">
      <alignment horizontal="left" vertical="center"/>
    </xf>
    <xf numFmtId="0" fontId="13" fillId="37" borderId="34" xfId="0" applyFont="1" applyFill="1" applyBorder="1" applyAlignment="1">
      <alignment horizontal="left" vertical="center"/>
    </xf>
    <xf numFmtId="0" fontId="12" fillId="0" borderId="0" xfId="0" applyFont="1" applyFill="1" applyAlignment="1">
      <alignment horizontal="left" vertical="center" wrapText="1"/>
    </xf>
    <xf numFmtId="0" fontId="30" fillId="0" borderId="0" xfId="0" applyFont="1" applyFill="1" applyAlignment="1">
      <alignment horizontal="left" vertical="center" wrapText="1"/>
    </xf>
    <xf numFmtId="0" fontId="6" fillId="0" borderId="23" xfId="51" applyFont="1" applyBorder="1" applyAlignment="1" applyProtection="1">
      <alignment horizontal="center" vertical="center" wrapText="1"/>
      <protection/>
    </xf>
    <xf numFmtId="0" fontId="6" fillId="0" borderId="57" xfId="51" applyFont="1" applyBorder="1" applyAlignment="1" applyProtection="1">
      <alignment horizontal="center" vertical="center" wrapText="1"/>
      <protection/>
    </xf>
    <xf numFmtId="0" fontId="6" fillId="0" borderId="69" xfId="51" applyFont="1" applyBorder="1" applyAlignment="1" applyProtection="1">
      <alignment horizontal="center" vertical="center"/>
      <protection/>
    </xf>
    <xf numFmtId="0" fontId="6" fillId="0" borderId="60" xfId="51" applyFont="1" applyBorder="1" applyAlignment="1" applyProtection="1">
      <alignment horizontal="center" vertical="center"/>
      <protection/>
    </xf>
    <xf numFmtId="0" fontId="6" fillId="0" borderId="0" xfId="51" applyFont="1" applyBorder="1" applyAlignment="1" applyProtection="1">
      <alignment horizontal="left" wrapText="1"/>
      <protection locked="0"/>
    </xf>
    <xf numFmtId="0" fontId="6" fillId="0" borderId="0" xfId="51" applyFont="1" applyBorder="1" applyAlignment="1" applyProtection="1">
      <alignment horizontal="left" wrapText="1"/>
      <protection locked="0"/>
    </xf>
    <xf numFmtId="0" fontId="6" fillId="0" borderId="23" xfId="51" applyFont="1" applyBorder="1" applyAlignment="1" applyProtection="1">
      <alignment horizontal="center" vertical="center"/>
      <protection/>
    </xf>
    <xf numFmtId="0" fontId="6" fillId="0" borderId="23" xfId="51" applyFont="1" applyBorder="1" applyAlignment="1" applyProtection="1">
      <alignment horizontal="center" vertical="center"/>
      <protection/>
    </xf>
    <xf numFmtId="0" fontId="6" fillId="0" borderId="24" xfId="51" applyFont="1" applyBorder="1" applyAlignment="1" applyProtection="1">
      <alignment horizontal="center" vertical="center"/>
      <protection/>
    </xf>
    <xf numFmtId="0" fontId="6" fillId="35" borderId="56" xfId="51" applyFont="1" applyFill="1" applyBorder="1" applyAlignment="1" applyProtection="1">
      <alignment horizontal="left" vertical="center"/>
      <protection/>
    </xf>
    <xf numFmtId="0" fontId="6" fillId="35" borderId="59" xfId="51" applyFont="1" applyFill="1" applyBorder="1" applyAlignment="1" applyProtection="1">
      <alignment horizontal="left" vertical="center"/>
      <protection/>
    </xf>
    <xf numFmtId="0" fontId="6" fillId="35" borderId="61" xfId="51" applyFont="1" applyFill="1" applyBorder="1" applyAlignment="1" applyProtection="1">
      <alignment horizontal="left" vertical="center"/>
      <protection/>
    </xf>
    <xf numFmtId="0" fontId="6" fillId="35" borderId="80" xfId="51" applyFont="1" applyFill="1" applyBorder="1" applyAlignment="1" applyProtection="1">
      <alignment horizontal="left" vertical="center"/>
      <protection/>
    </xf>
    <xf numFmtId="0" fontId="6" fillId="35" borderId="56" xfId="51" applyFont="1" applyFill="1" applyBorder="1" applyAlignment="1" applyProtection="1">
      <alignment horizontal="left" vertical="center"/>
      <protection locked="0"/>
    </xf>
    <xf numFmtId="0" fontId="6" fillId="35" borderId="59" xfId="51" applyFont="1" applyFill="1" applyBorder="1" applyAlignment="1" applyProtection="1">
      <alignment horizontal="left" vertical="center"/>
      <protection locked="0"/>
    </xf>
    <xf numFmtId="0" fontId="12" fillId="0" borderId="0" xfId="0" applyFont="1" applyFill="1" applyAlignment="1" applyProtection="1">
      <alignment horizontal="left" vertical="center" wrapText="1"/>
      <protection/>
    </xf>
    <xf numFmtId="0" fontId="30" fillId="0" borderId="0" xfId="0" applyFont="1" applyFill="1" applyAlignment="1" applyProtection="1">
      <alignment horizontal="left" vertical="center" wrapText="1"/>
      <protection/>
    </xf>
    <xf numFmtId="0" fontId="6" fillId="35" borderId="15" xfId="51" applyFont="1" applyFill="1" applyBorder="1" applyAlignment="1" applyProtection="1">
      <alignment horizontal="left" vertical="center" wrapText="1"/>
      <protection/>
    </xf>
    <xf numFmtId="0" fontId="6" fillId="0" borderId="20" xfId="51" applyFont="1" applyBorder="1" applyAlignment="1" applyProtection="1">
      <alignment horizontal="center" vertical="center"/>
      <protection/>
    </xf>
    <xf numFmtId="0" fontId="6" fillId="0" borderId="73" xfId="51" applyFont="1" applyBorder="1" applyAlignment="1" applyProtection="1">
      <alignment horizontal="center" vertical="center"/>
      <protection/>
    </xf>
    <xf numFmtId="0" fontId="6" fillId="0" borderId="15" xfId="51" applyFont="1" applyBorder="1" applyAlignment="1" applyProtection="1">
      <alignment horizontal="center" vertical="center"/>
      <protection/>
    </xf>
    <xf numFmtId="0" fontId="30" fillId="0" borderId="0" xfId="0" applyFont="1" applyAlignment="1">
      <alignment horizontal="left" vertical="center" wrapText="1"/>
    </xf>
    <xf numFmtId="0" fontId="6" fillId="0" borderId="0" xfId="51" applyFont="1" applyAlignment="1" applyProtection="1">
      <alignment horizontal="left" vertical="center" wrapText="1"/>
      <protection/>
    </xf>
    <xf numFmtId="0" fontId="6" fillId="0" borderId="83" xfId="51" applyFont="1" applyBorder="1" applyAlignment="1" applyProtection="1">
      <alignment horizontal="center" vertical="center" wrapText="1"/>
      <protection/>
    </xf>
    <xf numFmtId="0" fontId="6" fillId="0" borderId="52" xfId="51" applyFont="1" applyBorder="1" applyAlignment="1" applyProtection="1">
      <alignment horizontal="center" vertical="center" wrapText="1"/>
      <protection/>
    </xf>
    <xf numFmtId="0" fontId="6" fillId="0" borderId="39" xfId="51" applyFont="1" applyBorder="1" applyAlignment="1" applyProtection="1">
      <alignment horizontal="center" vertical="center" wrapText="1"/>
      <protection/>
    </xf>
    <xf numFmtId="0" fontId="6" fillId="0" borderId="53" xfId="51" applyFont="1" applyBorder="1" applyAlignment="1" applyProtection="1">
      <alignment horizontal="center" vertical="center" wrapText="1"/>
      <protection/>
    </xf>
    <xf numFmtId="0" fontId="7" fillId="0" borderId="113" xfId="51" applyFont="1" applyFill="1" applyBorder="1" applyAlignment="1" applyProtection="1">
      <alignment horizontal="center" vertical="center" wrapText="1"/>
      <protection/>
    </xf>
    <xf numFmtId="0" fontId="7" fillId="0" borderId="23" xfId="51" applyFont="1" applyFill="1" applyBorder="1" applyAlignment="1" applyProtection="1">
      <alignment horizontal="center" vertical="center" wrapText="1"/>
      <protection/>
    </xf>
    <xf numFmtId="0" fontId="7" fillId="0" borderId="24" xfId="51" applyFont="1" applyFill="1" applyBorder="1" applyAlignment="1" applyProtection="1">
      <alignment horizontal="center" vertical="center" wrapText="1"/>
      <protection/>
    </xf>
    <xf numFmtId="0" fontId="6" fillId="0" borderId="65" xfId="51" applyFont="1" applyFill="1" applyBorder="1" applyAlignment="1" applyProtection="1">
      <alignment horizontal="center" vertical="center" wrapText="1"/>
      <protection/>
    </xf>
    <xf numFmtId="0" fontId="6" fillId="0" borderId="63" xfId="51" applyFont="1" applyFill="1" applyBorder="1" applyAlignment="1" applyProtection="1">
      <alignment horizontal="center" vertical="center" wrapText="1"/>
      <protection/>
    </xf>
    <xf numFmtId="0" fontId="6" fillId="0" borderId="181" xfId="51" applyFont="1" applyFill="1" applyBorder="1" applyAlignment="1" applyProtection="1">
      <alignment horizontal="center" vertical="center" wrapText="1"/>
      <protection/>
    </xf>
    <xf numFmtId="0" fontId="6" fillId="0" borderId="32" xfId="51" applyFont="1" applyFill="1" applyBorder="1" applyAlignment="1" applyProtection="1">
      <alignment horizontal="center" vertical="center" wrapText="1"/>
      <protection/>
    </xf>
    <xf numFmtId="0" fontId="6" fillId="0" borderId="86" xfId="51" applyFont="1" applyFill="1" applyBorder="1" applyAlignment="1" applyProtection="1">
      <alignment horizontal="center" vertical="center" wrapText="1"/>
      <protection/>
    </xf>
    <xf numFmtId="0" fontId="6" fillId="0" borderId="59" xfId="51" applyFont="1" applyFill="1" applyBorder="1" applyAlignment="1" applyProtection="1">
      <alignment horizontal="center" vertical="center" wrapText="1"/>
      <protection/>
    </xf>
    <xf numFmtId="0" fontId="6" fillId="0" borderId="56" xfId="51" applyFont="1" applyFill="1" applyBorder="1" applyAlignment="1" applyProtection="1">
      <alignment horizontal="center" vertical="center" wrapText="1"/>
      <protection/>
    </xf>
    <xf numFmtId="0" fontId="6" fillId="0" borderId="33" xfId="51" applyFont="1" applyFill="1" applyBorder="1" applyAlignment="1" applyProtection="1">
      <alignment horizontal="center" vertical="center" wrapText="1"/>
      <protection/>
    </xf>
    <xf numFmtId="0" fontId="6" fillId="0" borderId="90" xfId="51" applyFont="1" applyFill="1" applyBorder="1" applyAlignment="1" applyProtection="1">
      <alignment horizontal="center" vertical="center" wrapText="1"/>
      <protection/>
    </xf>
    <xf numFmtId="0" fontId="6" fillId="0" borderId="17" xfId="51" applyFont="1" applyBorder="1" applyAlignment="1" applyProtection="1">
      <alignment horizontal="center" vertical="center" wrapText="1"/>
      <protection/>
    </xf>
    <xf numFmtId="0" fontId="6" fillId="0" borderId="10" xfId="51" applyFont="1" applyBorder="1" applyAlignment="1" applyProtection="1">
      <alignment horizontal="center" vertical="center" wrapText="1"/>
      <protection/>
    </xf>
    <xf numFmtId="0" fontId="6" fillId="0" borderId="38" xfId="51" applyFont="1" applyBorder="1" applyAlignment="1" applyProtection="1">
      <alignment horizontal="center" vertical="center" wrapText="1"/>
      <protection/>
    </xf>
    <xf numFmtId="0" fontId="6" fillId="0" borderId="113" xfId="51" applyFont="1" applyBorder="1" applyAlignment="1" applyProtection="1">
      <alignment horizontal="center" vertical="center"/>
      <protection/>
    </xf>
    <xf numFmtId="0" fontId="6" fillId="0" borderId="59" xfId="51" applyFont="1" applyBorder="1" applyAlignment="1" applyProtection="1">
      <alignment horizontal="center" vertical="center"/>
      <protection/>
    </xf>
    <xf numFmtId="0" fontId="6" fillId="0" borderId="14" xfId="51" applyFont="1" applyBorder="1" applyAlignment="1" applyProtection="1">
      <alignment horizontal="center" vertical="center"/>
      <protection/>
    </xf>
    <xf numFmtId="0" fontId="6" fillId="0" borderId="19" xfId="51" applyFont="1" applyBorder="1" applyAlignment="1" applyProtection="1">
      <alignment horizontal="center" vertical="center"/>
      <protection/>
    </xf>
    <xf numFmtId="0" fontId="6" fillId="0" borderId="88" xfId="51" applyFont="1" applyBorder="1" applyAlignment="1" applyProtection="1">
      <alignment horizontal="center" vertical="center"/>
      <protection/>
    </xf>
    <xf numFmtId="0" fontId="6" fillId="0" borderId="21" xfId="51" applyFont="1" applyBorder="1" applyAlignment="1" applyProtection="1">
      <alignment horizontal="center" vertical="center"/>
      <protection/>
    </xf>
    <xf numFmtId="0" fontId="12" fillId="0" borderId="0" xfId="0" applyFont="1" applyAlignment="1">
      <alignment horizontal="left" vertical="center" wrapText="1"/>
    </xf>
    <xf numFmtId="0" fontId="12" fillId="0" borderId="14" xfId="51" applyFont="1" applyFill="1" applyBorder="1" applyAlignment="1" applyProtection="1">
      <alignment horizontal="left" vertical="center"/>
      <protection/>
    </xf>
    <xf numFmtId="0" fontId="12" fillId="0" borderId="19" xfId="51" applyFont="1" applyFill="1" applyBorder="1" applyAlignment="1" applyProtection="1">
      <alignment horizontal="left" vertical="center"/>
      <protection/>
    </xf>
    <xf numFmtId="0" fontId="6" fillId="0" borderId="56" xfId="51" applyFont="1" applyFill="1" applyBorder="1" applyAlignment="1" applyProtection="1">
      <alignment horizontal="left" vertical="center"/>
      <protection/>
    </xf>
    <xf numFmtId="0" fontId="6" fillId="0" borderId="62" xfId="51" applyFont="1" applyFill="1" applyBorder="1" applyAlignment="1" applyProtection="1">
      <alignment horizontal="left" vertical="center"/>
      <protection/>
    </xf>
    <xf numFmtId="0" fontId="6" fillId="0" borderId="56" xfId="51" applyFont="1" applyBorder="1" applyAlignment="1" applyProtection="1">
      <alignment horizontal="left" vertical="center" wrapText="1"/>
      <protection/>
    </xf>
    <xf numFmtId="0" fontId="6" fillId="0" borderId="62" xfId="51" applyFont="1" applyBorder="1" applyAlignment="1" applyProtection="1">
      <alignment horizontal="left" vertical="center" wrapText="1"/>
      <protection/>
    </xf>
    <xf numFmtId="0" fontId="6" fillId="0" borderId="107" xfId="51" applyFont="1" applyBorder="1" applyAlignment="1" applyProtection="1">
      <alignment horizontal="center" vertical="center" wrapText="1"/>
      <protection/>
    </xf>
    <xf numFmtId="0" fontId="6" fillId="0" borderId="31" xfId="51" applyFont="1" applyBorder="1" applyAlignment="1" applyProtection="1">
      <alignment horizontal="center" vertical="center" wrapText="1"/>
      <protection/>
    </xf>
    <xf numFmtId="0" fontId="8" fillId="0" borderId="84" xfId="51" applyFont="1" applyFill="1" applyBorder="1" applyAlignment="1" applyProtection="1">
      <alignment horizontal="center" vertical="center" wrapText="1"/>
      <protection/>
    </xf>
    <xf numFmtId="0" fontId="8" fillId="0" borderId="0" xfId="51" applyFont="1" applyFill="1" applyBorder="1" applyAlignment="1" applyProtection="1">
      <alignment horizontal="center" vertical="center" wrapText="1"/>
      <protection/>
    </xf>
    <xf numFmtId="0" fontId="8" fillId="0" borderId="147" xfId="51" applyFont="1" applyFill="1" applyBorder="1" applyAlignment="1" applyProtection="1">
      <alignment horizontal="center" vertical="center" wrapText="1"/>
      <protection/>
    </xf>
    <xf numFmtId="0" fontId="8" fillId="0" borderId="17" xfId="51" applyFont="1" applyBorder="1" applyAlignment="1" applyProtection="1">
      <alignment horizontal="center" vertical="center" wrapText="1"/>
      <protection/>
    </xf>
    <xf numFmtId="0" fontId="8" fillId="0" borderId="10" xfId="51" applyFont="1" applyBorder="1" applyAlignment="1" applyProtection="1">
      <alignment horizontal="center" vertical="center" wrapText="1"/>
      <protection/>
    </xf>
    <xf numFmtId="0" fontId="8" fillId="0" borderId="38" xfId="51" applyFont="1" applyBorder="1" applyAlignment="1" applyProtection="1">
      <alignment horizontal="center" vertical="center" wrapText="1"/>
      <protection/>
    </xf>
    <xf numFmtId="0" fontId="6" fillId="0" borderId="85" xfId="51" applyFont="1" applyFill="1" applyBorder="1" applyAlignment="1" applyProtection="1">
      <alignment horizontal="center" vertical="center"/>
      <protection/>
    </xf>
    <xf numFmtId="0" fontId="6" fillId="0" borderId="82" xfId="51" applyFont="1" applyFill="1" applyBorder="1" applyAlignment="1" applyProtection="1">
      <alignment horizontal="center" vertical="center"/>
      <protection/>
    </xf>
    <xf numFmtId="0" fontId="6" fillId="0" borderId="34" xfId="51" applyFont="1" applyFill="1" applyBorder="1" applyAlignment="1" applyProtection="1">
      <alignment horizontal="center" vertical="center"/>
      <protection/>
    </xf>
    <xf numFmtId="0" fontId="8" fillId="0" borderId="147" xfId="51" applyFont="1" applyBorder="1" applyAlignment="1" applyProtection="1">
      <alignment horizontal="center" vertical="center"/>
      <protection/>
    </xf>
    <xf numFmtId="0" fontId="6" fillId="0" borderId="85" xfId="51" applyFont="1" applyFill="1" applyBorder="1" applyAlignment="1" applyProtection="1">
      <alignment horizontal="center" vertical="center" wrapText="1"/>
      <protection/>
    </xf>
    <xf numFmtId="0" fontId="6" fillId="0" borderId="82" xfId="51" applyFont="1" applyFill="1" applyBorder="1" applyAlignment="1" applyProtection="1">
      <alignment horizontal="center" vertical="center" wrapText="1"/>
      <protection/>
    </xf>
    <xf numFmtId="0" fontId="6" fillId="0" borderId="34" xfId="51" applyFont="1" applyFill="1" applyBorder="1" applyAlignment="1" applyProtection="1">
      <alignment horizontal="center" vertical="center" wrapText="1"/>
      <protection/>
    </xf>
    <xf numFmtId="0" fontId="6" fillId="0" borderId="73" xfId="51" applyFont="1" applyBorder="1" applyAlignment="1" applyProtection="1">
      <alignment horizontal="center" vertical="center" wrapText="1"/>
      <protection/>
    </xf>
    <xf numFmtId="0" fontId="6" fillId="0" borderId="15" xfId="51" applyFont="1" applyBorder="1" applyAlignment="1" applyProtection="1">
      <alignment horizontal="center" vertical="center" wrapText="1"/>
      <protection/>
    </xf>
    <xf numFmtId="0" fontId="8" fillId="0" borderId="12" xfId="51" applyFont="1" applyBorder="1" applyAlignment="1" applyProtection="1">
      <alignment horizontal="center" vertical="center"/>
      <protection/>
    </xf>
    <xf numFmtId="0" fontId="8" fillId="0" borderId="13" xfId="51" applyFont="1" applyBorder="1" applyAlignment="1" applyProtection="1">
      <alignment horizontal="center" vertical="center"/>
      <protection/>
    </xf>
    <xf numFmtId="0" fontId="8" fillId="0" borderId="22" xfId="51" applyFont="1" applyBorder="1" applyAlignment="1" applyProtection="1">
      <alignment horizontal="center" vertical="center"/>
      <protection/>
    </xf>
    <xf numFmtId="0" fontId="6" fillId="0" borderId="0" xfId="0" applyFont="1" applyAlignment="1" applyProtection="1">
      <alignment horizontal="left" vertical="center" wrapText="1"/>
      <protection/>
    </xf>
    <xf numFmtId="0" fontId="6" fillId="45" borderId="31" xfId="51" applyFont="1" applyFill="1" applyBorder="1" applyAlignment="1" applyProtection="1">
      <alignment horizontal="center" vertical="center" wrapText="1"/>
      <protection/>
    </xf>
    <xf numFmtId="0" fontId="6" fillId="45" borderId="18" xfId="51" applyFont="1" applyFill="1" applyBorder="1" applyAlignment="1" applyProtection="1">
      <alignment horizontal="center" vertical="center" wrapText="1"/>
      <protection/>
    </xf>
    <xf numFmtId="0" fontId="6" fillId="45" borderId="16" xfId="51" applyFont="1" applyFill="1" applyBorder="1" applyAlignment="1" applyProtection="1">
      <alignment horizontal="center" vertical="center" wrapText="1"/>
      <protection/>
    </xf>
    <xf numFmtId="0" fontId="6" fillId="45" borderId="19" xfId="51" applyFont="1" applyFill="1" applyBorder="1" applyAlignment="1" applyProtection="1">
      <alignment horizontal="center" vertical="center" wrapText="1"/>
      <protection/>
    </xf>
    <xf numFmtId="0" fontId="12" fillId="0" borderId="56" xfId="51" applyFont="1" applyFill="1" applyBorder="1" applyAlignment="1" applyProtection="1">
      <alignment horizontal="left" vertical="center"/>
      <protection/>
    </xf>
    <xf numFmtId="0" fontId="12" fillId="0" borderId="33" xfId="51" applyFont="1" applyFill="1" applyBorder="1" applyAlignment="1" applyProtection="1">
      <alignment horizontal="left" vertical="center"/>
      <protection/>
    </xf>
    <xf numFmtId="0" fontId="6" fillId="0" borderId="86" xfId="51" applyFont="1" applyFill="1" applyBorder="1" applyAlignment="1" applyProtection="1">
      <alignment horizontal="center" vertical="center" wrapText="1"/>
      <protection/>
    </xf>
    <xf numFmtId="0" fontId="6" fillId="0" borderId="62" xfId="51" applyFont="1" applyFill="1" applyBorder="1" applyAlignment="1" applyProtection="1">
      <alignment horizontal="center" vertical="center" wrapText="1"/>
      <protection/>
    </xf>
    <xf numFmtId="0" fontId="19" fillId="0" borderId="0" xfId="51" applyFont="1" applyBorder="1" applyAlignment="1" applyProtection="1">
      <alignment horizontal="left" vertical="center" wrapText="1"/>
      <protection locked="0"/>
    </xf>
    <xf numFmtId="0" fontId="6" fillId="0" borderId="69" xfId="51" applyFont="1" applyBorder="1" applyAlignment="1" applyProtection="1">
      <alignment horizontal="center" vertical="center" wrapText="1"/>
      <protection/>
    </xf>
    <xf numFmtId="0" fontId="6" fillId="0" borderId="16" xfId="51" applyFont="1" applyBorder="1" applyAlignment="1" applyProtection="1">
      <alignment horizontal="center" vertical="center" wrapText="1"/>
      <protection/>
    </xf>
    <xf numFmtId="0" fontId="12" fillId="0" borderId="23" xfId="51" applyFont="1" applyFill="1" applyBorder="1" applyAlignment="1" applyProtection="1">
      <alignment horizontal="left" vertical="center"/>
      <protection/>
    </xf>
    <xf numFmtId="0" fontId="12" fillId="0" borderId="24" xfId="51" applyFont="1" applyFill="1" applyBorder="1" applyAlignment="1" applyProtection="1">
      <alignment horizontal="left" vertical="center"/>
      <protection/>
    </xf>
    <xf numFmtId="0" fontId="6" fillId="0" borderId="182" xfId="51" applyFont="1" applyBorder="1" applyAlignment="1" applyProtection="1">
      <alignment horizontal="left" vertical="center" wrapText="1"/>
      <protection/>
    </xf>
    <xf numFmtId="0" fontId="6" fillId="0" borderId="16" xfId="51" applyFont="1" applyBorder="1" applyAlignment="1" applyProtection="1">
      <alignment horizontal="left" vertical="center" wrapText="1"/>
      <protection/>
    </xf>
    <xf numFmtId="0" fontId="6" fillId="0" borderId="14" xfId="51" applyFont="1" applyBorder="1" applyAlignment="1" applyProtection="1">
      <alignment horizontal="left" vertical="center" wrapText="1"/>
      <protection/>
    </xf>
    <xf numFmtId="0" fontId="6" fillId="0" borderId="19" xfId="51" applyFont="1" applyBorder="1" applyAlignment="1" applyProtection="1">
      <alignment horizontal="left" vertical="center" wrapText="1"/>
      <protection/>
    </xf>
    <xf numFmtId="0" fontId="6" fillId="0" borderId="60" xfId="51" applyFont="1" applyBorder="1" applyAlignment="1" applyProtection="1">
      <alignment horizontal="left" vertical="center" wrapText="1"/>
      <protection/>
    </xf>
    <xf numFmtId="0" fontId="6" fillId="0" borderId="57" xfId="51" applyFont="1" applyBorder="1" applyAlignment="1" applyProtection="1">
      <alignment horizontal="left" vertical="center" wrapText="1"/>
      <protection/>
    </xf>
    <xf numFmtId="0" fontId="6" fillId="0" borderId="58" xfId="51" applyFont="1" applyBorder="1" applyAlignment="1" applyProtection="1">
      <alignment horizontal="left" vertical="center" wrapText="1"/>
      <protection/>
    </xf>
    <xf numFmtId="0" fontId="26" fillId="0" borderId="63" xfId="51" applyFont="1" applyBorder="1" applyAlignment="1" applyProtection="1">
      <alignment horizontal="center" vertical="center" wrapText="1"/>
      <protection/>
    </xf>
    <xf numFmtId="0" fontId="26" fillId="0" borderId="32" xfId="51" applyFont="1" applyBorder="1" applyAlignment="1" applyProtection="1">
      <alignment horizontal="center" vertical="center" wrapText="1"/>
      <protection/>
    </xf>
    <xf numFmtId="0" fontId="6" fillId="44" borderId="86" xfId="51" applyFont="1" applyFill="1" applyBorder="1" applyAlignment="1" applyProtection="1">
      <alignment vertical="center" wrapText="1"/>
      <protection/>
    </xf>
    <xf numFmtId="0" fontId="6" fillId="44" borderId="33" xfId="51" applyFont="1" applyFill="1" applyBorder="1" applyAlignment="1" applyProtection="1">
      <alignment vertical="center" wrapText="1"/>
      <protection/>
    </xf>
    <xf numFmtId="0" fontId="6" fillId="44" borderId="86" xfId="51" applyFont="1" applyFill="1" applyBorder="1" applyAlignment="1" applyProtection="1">
      <alignment horizontal="left" vertical="center" wrapText="1"/>
      <protection/>
    </xf>
    <xf numFmtId="0" fontId="6" fillId="44" borderId="33" xfId="51" applyFont="1" applyFill="1" applyBorder="1" applyAlignment="1" applyProtection="1">
      <alignment horizontal="left" vertical="center" wrapText="1"/>
      <protection/>
    </xf>
    <xf numFmtId="0" fontId="26" fillId="0" borderId="74" xfId="51" applyFont="1" applyBorder="1" applyAlignment="1" applyProtection="1">
      <alignment horizontal="center" vertical="center" wrapText="1"/>
      <protection/>
    </xf>
    <xf numFmtId="0" fontId="26" fillId="0" borderId="34" xfId="51" applyFont="1" applyBorder="1" applyAlignment="1" applyProtection="1">
      <alignment horizontal="center" vertical="center" wrapText="1"/>
      <protection/>
    </xf>
    <xf numFmtId="0" fontId="6" fillId="0" borderId="73" xfId="51" applyFont="1" applyBorder="1" applyAlignment="1" applyProtection="1">
      <alignment horizontal="center" vertical="center" wrapText="1"/>
      <protection/>
    </xf>
    <xf numFmtId="0" fontId="6" fillId="0" borderId="15" xfId="51" applyFont="1" applyBorder="1" applyAlignment="1" applyProtection="1">
      <alignment horizontal="center" vertical="center" wrapText="1"/>
      <protection/>
    </xf>
    <xf numFmtId="0" fontId="10" fillId="0" borderId="20" xfId="51" applyFont="1" applyBorder="1" applyAlignment="1" applyProtection="1">
      <alignment horizontal="center" vertical="center" wrapText="1"/>
      <protection/>
    </xf>
    <xf numFmtId="0" fontId="10" fillId="0" borderId="15" xfId="51" applyFont="1" applyBorder="1" applyAlignment="1" applyProtection="1">
      <alignment horizontal="center" vertical="center" wrapText="1"/>
      <protection/>
    </xf>
    <xf numFmtId="0" fontId="6" fillId="44" borderId="183" xfId="51" applyFont="1" applyFill="1" applyBorder="1" applyAlignment="1" applyProtection="1">
      <alignment horizontal="left" vertical="center" wrapText="1"/>
      <protection/>
    </xf>
    <xf numFmtId="0" fontId="6" fillId="44" borderId="35" xfId="51" applyFont="1" applyFill="1" applyBorder="1" applyAlignment="1" applyProtection="1">
      <alignment horizontal="left" vertical="center" wrapText="1"/>
      <protection/>
    </xf>
    <xf numFmtId="0" fontId="6" fillId="0" borderId="179" xfId="51" applyFont="1" applyBorder="1" applyAlignment="1" applyProtection="1">
      <alignment horizontal="center" vertical="center"/>
      <protection/>
    </xf>
    <xf numFmtId="0" fontId="6" fillId="0" borderId="139" xfId="51" applyFont="1" applyBorder="1" applyAlignment="1" applyProtection="1">
      <alignment horizontal="center" vertical="center"/>
      <protection/>
    </xf>
    <xf numFmtId="0" fontId="6" fillId="0" borderId="81" xfId="51" applyFont="1" applyBorder="1" applyAlignment="1" applyProtection="1">
      <alignment horizontal="center" vertical="center"/>
      <protection/>
    </xf>
    <xf numFmtId="0" fontId="45" fillId="0" borderId="116" xfId="51" applyFont="1" applyBorder="1" applyAlignment="1" applyProtection="1">
      <alignment horizontal="center" vertical="center"/>
      <protection/>
    </xf>
    <xf numFmtId="0" fontId="45" fillId="0" borderId="42" xfId="51" applyFont="1" applyBorder="1" applyAlignment="1" applyProtection="1">
      <alignment horizontal="center" vertical="center"/>
      <protection/>
    </xf>
    <xf numFmtId="0" fontId="45" fillId="0" borderId="65" xfId="51" applyFont="1" applyBorder="1" applyAlignment="1" applyProtection="1">
      <alignment horizontal="center" vertical="center"/>
      <protection/>
    </xf>
    <xf numFmtId="0" fontId="45" fillId="0" borderId="146" xfId="51" applyFont="1" applyBorder="1" applyAlignment="1" applyProtection="1">
      <alignment horizontal="center" vertical="center"/>
      <protection/>
    </xf>
    <xf numFmtId="0" fontId="45" fillId="0" borderId="110" xfId="51" applyFont="1" applyBorder="1" applyAlignment="1" applyProtection="1">
      <alignment horizontal="center" vertical="center"/>
      <protection/>
    </xf>
    <xf numFmtId="0" fontId="45" fillId="0" borderId="114" xfId="51" applyFont="1" applyBorder="1" applyAlignment="1" applyProtection="1">
      <alignment horizontal="center" vertical="center"/>
      <protection/>
    </xf>
    <xf numFmtId="0" fontId="41" fillId="37" borderId="20" xfId="51" applyFont="1" applyFill="1" applyBorder="1" applyAlignment="1" applyProtection="1">
      <alignment horizontal="center" vertical="center"/>
      <protection/>
    </xf>
    <xf numFmtId="0" fontId="41" fillId="37" borderId="15" xfId="51" applyFont="1" applyFill="1" applyBorder="1" applyAlignment="1" applyProtection="1">
      <alignment horizontal="center" vertical="center"/>
      <protection/>
    </xf>
    <xf numFmtId="0" fontId="41" fillId="45" borderId="74" xfId="51" applyFont="1" applyFill="1" applyBorder="1" applyAlignment="1" applyProtection="1">
      <alignment horizontal="center" vertical="center"/>
      <protection/>
    </xf>
    <xf numFmtId="0" fontId="41" fillId="45" borderId="82" xfId="51" applyFont="1" applyFill="1" applyBorder="1" applyAlignment="1" applyProtection="1">
      <alignment horizontal="center" vertical="center"/>
      <protection/>
    </xf>
    <xf numFmtId="0" fontId="41" fillId="45" borderId="113" xfId="51" applyFont="1" applyFill="1" applyBorder="1" applyAlignment="1" applyProtection="1">
      <alignment horizontal="center" vertical="center"/>
      <protection/>
    </xf>
    <xf numFmtId="0" fontId="41" fillId="0" borderId="56" xfId="51" applyFont="1" applyBorder="1" applyAlignment="1" applyProtection="1">
      <alignment horizontal="center" vertical="center" wrapText="1"/>
      <protection/>
    </xf>
    <xf numFmtId="0" fontId="41" fillId="0" borderId="62" xfId="51" applyFont="1" applyBorder="1" applyAlignment="1" applyProtection="1">
      <alignment horizontal="center" vertical="center" wrapText="1"/>
      <protection/>
    </xf>
    <xf numFmtId="0" fontId="41" fillId="0" borderId="59" xfId="51" applyFont="1" applyBorder="1" applyAlignment="1" applyProtection="1">
      <alignment horizontal="center" vertical="center" wrapText="1"/>
      <protection/>
    </xf>
    <xf numFmtId="0" fontId="6" fillId="33" borderId="184" xfId="51" applyFont="1" applyFill="1" applyBorder="1" applyAlignment="1" applyProtection="1">
      <alignment horizontal="center" vertical="center" wrapText="1"/>
      <protection/>
    </xf>
    <xf numFmtId="0" fontId="6" fillId="33" borderId="65" xfId="51" applyFont="1" applyFill="1" applyBorder="1" applyAlignment="1" applyProtection="1">
      <alignment horizontal="center" vertical="center" wrapText="1"/>
      <protection/>
    </xf>
    <xf numFmtId="0" fontId="6" fillId="33" borderId="110" xfId="51" applyFont="1" applyFill="1" applyBorder="1" applyAlignment="1" applyProtection="1">
      <alignment horizontal="center" vertical="center" wrapText="1"/>
      <protection/>
    </xf>
    <xf numFmtId="2" fontId="26" fillId="0" borderId="20" xfId="51" applyNumberFormat="1" applyFont="1" applyBorder="1" applyAlignment="1" applyProtection="1">
      <alignment horizontal="center" vertical="center" wrapText="1"/>
      <protection/>
    </xf>
    <xf numFmtId="2" fontId="26" fillId="0" borderId="15" xfId="51" applyNumberFormat="1" applyFont="1" applyBorder="1" applyAlignment="1" applyProtection="1">
      <alignment horizontal="center" vertical="center" wrapText="1"/>
      <protection/>
    </xf>
    <xf numFmtId="0" fontId="10" fillId="0" borderId="61" xfId="51" applyFont="1" applyBorder="1" applyAlignment="1" applyProtection="1">
      <alignment horizontal="center" vertical="center" wrapText="1"/>
      <protection/>
    </xf>
    <xf numFmtId="0" fontId="10" fillId="0" borderId="182" xfId="51" applyFont="1" applyBorder="1" applyAlignment="1" applyProtection="1">
      <alignment horizontal="center" vertical="center" wrapText="1"/>
      <protection/>
    </xf>
    <xf numFmtId="0" fontId="10" fillId="0" borderId="80" xfId="51" applyFont="1" applyBorder="1" applyAlignment="1" applyProtection="1">
      <alignment horizontal="center" vertical="center" wrapText="1"/>
      <protection/>
    </xf>
    <xf numFmtId="0" fontId="6" fillId="44" borderId="185" xfId="51" applyFont="1" applyFill="1" applyBorder="1" applyAlignment="1" applyProtection="1">
      <alignment horizontal="left" vertical="center" wrapText="1"/>
      <protection/>
    </xf>
    <xf numFmtId="0" fontId="6" fillId="44" borderId="186" xfId="51" applyFont="1" applyFill="1" applyBorder="1" applyAlignment="1" applyProtection="1">
      <alignment horizontal="left" vertical="center" wrapText="1"/>
      <protection/>
    </xf>
    <xf numFmtId="0" fontId="26" fillId="0" borderId="85" xfId="51" applyFont="1" applyFill="1" applyBorder="1" applyAlignment="1" applyProtection="1">
      <alignment horizontal="center" vertical="center" wrapText="1"/>
      <protection locked="0"/>
    </xf>
    <xf numFmtId="0" fontId="26" fillId="0" borderId="34" xfId="51" applyFont="1" applyFill="1" applyBorder="1" applyAlignment="1" applyProtection="1">
      <alignment horizontal="center" vertical="center" wrapText="1"/>
      <protection locked="0"/>
    </xf>
    <xf numFmtId="0" fontId="6" fillId="0" borderId="107" xfId="51" applyFont="1" applyFill="1" applyBorder="1" applyAlignment="1" applyProtection="1">
      <alignment horizontal="center" vertical="center" wrapText="1"/>
      <protection locked="0"/>
    </xf>
    <xf numFmtId="0" fontId="6" fillId="0" borderId="31" xfId="51" applyFont="1" applyFill="1" applyBorder="1" applyAlignment="1" applyProtection="1">
      <alignment horizontal="center" vertical="center" wrapText="1"/>
      <protection locked="0"/>
    </xf>
    <xf numFmtId="0" fontId="6" fillId="0" borderId="63" xfId="51" applyFont="1" applyFill="1" applyBorder="1" applyAlignment="1" applyProtection="1">
      <alignment horizontal="center" vertical="center" wrapText="1"/>
      <protection locked="0"/>
    </xf>
    <xf numFmtId="0" fontId="6" fillId="0" borderId="32" xfId="51" applyFont="1" applyFill="1" applyBorder="1" applyAlignment="1" applyProtection="1">
      <alignment horizontal="center" vertical="center" wrapText="1"/>
      <protection locked="0"/>
    </xf>
    <xf numFmtId="0" fontId="6" fillId="0" borderId="86" xfId="51" applyFont="1" applyBorder="1" applyAlignment="1" applyProtection="1">
      <alignment horizontal="center" vertical="center" wrapText="1"/>
      <protection locked="0"/>
    </xf>
    <xf numFmtId="0" fontId="6" fillId="0" borderId="62" xfId="51" applyFont="1" applyBorder="1" applyAlignment="1" applyProtection="1">
      <alignment horizontal="center" vertical="center" wrapText="1"/>
      <protection locked="0"/>
    </xf>
    <xf numFmtId="0" fontId="6" fillId="0" borderId="14" xfId="51" applyFont="1" applyBorder="1" applyAlignment="1" applyProtection="1">
      <alignment horizontal="center" vertical="center"/>
      <protection locked="0"/>
    </xf>
    <xf numFmtId="0" fontId="6" fillId="0" borderId="83" xfId="51" applyFont="1" applyBorder="1" applyAlignment="1">
      <alignment horizontal="center" vertical="center"/>
      <protection/>
    </xf>
    <xf numFmtId="0" fontId="6" fillId="0" borderId="107" xfId="51" applyFont="1" applyBorder="1" applyAlignment="1">
      <alignment horizontal="center" vertical="center"/>
      <protection/>
    </xf>
    <xf numFmtId="0" fontId="6" fillId="0" borderId="52" xfId="51" applyFont="1" applyBorder="1" applyAlignment="1">
      <alignment horizontal="center" vertical="center"/>
      <protection/>
    </xf>
    <xf numFmtId="0" fontId="6" fillId="0" borderId="85" xfId="51" applyFont="1" applyFill="1" applyBorder="1" applyAlignment="1" applyProtection="1">
      <alignment horizontal="center" vertical="center" wrapText="1"/>
      <protection locked="0"/>
    </xf>
    <xf numFmtId="0" fontId="6" fillId="0" borderId="34" xfId="51" applyFont="1" applyFill="1" applyBorder="1" applyAlignment="1" applyProtection="1">
      <alignment horizontal="center" vertical="center" wrapText="1"/>
      <protection locked="0"/>
    </xf>
    <xf numFmtId="0" fontId="6" fillId="0" borderId="85" xfId="51" applyFont="1" applyBorder="1" applyAlignment="1" applyProtection="1">
      <alignment horizontal="center" vertical="center" wrapText="1"/>
      <protection locked="0"/>
    </xf>
    <xf numFmtId="0" fontId="6" fillId="0" borderId="82" xfId="51" applyFont="1" applyBorder="1" applyAlignment="1" applyProtection="1">
      <alignment horizontal="center" vertical="center"/>
      <protection locked="0"/>
    </xf>
    <xf numFmtId="0" fontId="6" fillId="0" borderId="34" xfId="51" applyFont="1" applyBorder="1" applyAlignment="1" applyProtection="1">
      <alignment horizontal="center" vertical="center"/>
      <protection locked="0"/>
    </xf>
    <xf numFmtId="0" fontId="6" fillId="0" borderId="40" xfId="51" applyFont="1" applyBorder="1" applyAlignment="1" applyProtection="1">
      <alignment horizontal="center" vertical="center" wrapText="1"/>
      <protection locked="0"/>
    </xf>
    <xf numFmtId="0" fontId="6" fillId="0" borderId="36" xfId="51" applyFont="1" applyBorder="1" applyAlignment="1" applyProtection="1">
      <alignment horizontal="center" vertical="center" wrapText="1"/>
      <protection locked="0"/>
    </xf>
    <xf numFmtId="0" fontId="6" fillId="0" borderId="18" xfId="51" applyFont="1" applyBorder="1" applyAlignment="1" applyProtection="1">
      <alignment horizontal="center" vertical="center" wrapText="1"/>
      <protection locked="0"/>
    </xf>
    <xf numFmtId="0" fontId="98" fillId="0" borderId="0" xfId="51" applyFont="1" applyFill="1" applyAlignment="1">
      <alignment horizontal="left" vertical="center" wrapText="1"/>
      <protection/>
    </xf>
    <xf numFmtId="0" fontId="75" fillId="0" borderId="0" xfId="0" applyFont="1" applyAlignment="1">
      <alignment vertical="center"/>
    </xf>
    <xf numFmtId="0" fontId="8" fillId="0" borderId="23" xfId="51" applyFont="1" applyFill="1" applyBorder="1" applyAlignment="1">
      <alignment horizontal="center" vertical="center" wrapText="1"/>
      <protection/>
    </xf>
    <xf numFmtId="0" fontId="8" fillId="0" borderId="14" xfId="51" applyFont="1" applyFill="1" applyBorder="1" applyAlignment="1">
      <alignment horizontal="center" vertical="center" wrapText="1"/>
      <protection/>
    </xf>
    <xf numFmtId="0" fontId="8" fillId="0" borderId="20" xfId="51" applyFont="1" applyFill="1" applyBorder="1" applyAlignment="1">
      <alignment horizontal="center" vertical="center" wrapText="1"/>
      <protection/>
    </xf>
    <xf numFmtId="0" fontId="6" fillId="33" borderId="116" xfId="51" applyFont="1" applyFill="1" applyBorder="1" applyAlignment="1">
      <alignment horizontal="center" vertical="center" wrapText="1"/>
      <protection/>
    </xf>
    <xf numFmtId="0" fontId="6" fillId="33" borderId="65" xfId="51" applyFont="1" applyFill="1" applyBorder="1" applyAlignment="1">
      <alignment horizontal="center" vertical="center" wrapText="1"/>
      <protection/>
    </xf>
    <xf numFmtId="0" fontId="6" fillId="0" borderId="23" xfId="51" applyFont="1" applyFill="1" applyBorder="1" applyAlignment="1">
      <alignment horizontal="center" vertical="center"/>
      <protection/>
    </xf>
    <xf numFmtId="0" fontId="6" fillId="0" borderId="16" xfId="51" applyFont="1" applyBorder="1" applyAlignment="1" applyProtection="1">
      <alignment horizontal="center" vertical="center"/>
      <protection/>
    </xf>
    <xf numFmtId="0" fontId="6" fillId="0" borderId="11" xfId="51" applyFont="1" applyBorder="1" applyAlignment="1" applyProtection="1">
      <alignment horizontal="left" vertical="center"/>
      <protection/>
    </xf>
    <xf numFmtId="0" fontId="6" fillId="0" borderId="72" xfId="51" applyFont="1" applyBorder="1" applyAlignment="1" applyProtection="1">
      <alignment horizontal="left" vertical="center"/>
      <protection/>
    </xf>
    <xf numFmtId="0" fontId="6" fillId="0" borderId="85" xfId="51" applyFont="1" applyBorder="1" applyAlignment="1" applyProtection="1">
      <alignment horizontal="center" vertical="center"/>
      <protection/>
    </xf>
    <xf numFmtId="0" fontId="6" fillId="0" borderId="86" xfId="51" applyFont="1" applyBorder="1" applyAlignment="1" applyProtection="1">
      <alignment horizontal="center" vertical="center"/>
      <protection/>
    </xf>
    <xf numFmtId="0" fontId="6" fillId="0" borderId="164" xfId="51" applyFont="1" applyBorder="1" applyAlignment="1" applyProtection="1">
      <alignment horizontal="center" vertical="center"/>
      <protection/>
    </xf>
    <xf numFmtId="0" fontId="6" fillId="0" borderId="139" xfId="51" applyFont="1" applyBorder="1" applyAlignment="1" applyProtection="1">
      <alignment horizontal="center" vertical="center"/>
      <protection/>
    </xf>
    <xf numFmtId="0" fontId="6" fillId="0" borderId="81" xfId="51" applyFont="1" applyBorder="1" applyAlignment="1" applyProtection="1">
      <alignment horizontal="center" vertical="center"/>
      <protection/>
    </xf>
    <xf numFmtId="0" fontId="6" fillId="0" borderId="37" xfId="51" applyFont="1" applyBorder="1" applyAlignment="1" applyProtection="1">
      <alignment horizontal="left" vertical="center"/>
      <protection/>
    </xf>
    <xf numFmtId="0" fontId="6" fillId="0" borderId="83" xfId="51" applyFont="1" applyFill="1" applyBorder="1" applyAlignment="1" applyProtection="1">
      <alignment horizontal="left" vertical="center"/>
      <protection/>
    </xf>
    <xf numFmtId="0" fontId="6" fillId="0" borderId="107" xfId="51" applyFont="1" applyFill="1" applyBorder="1" applyAlignment="1" applyProtection="1">
      <alignment horizontal="left" vertical="center"/>
      <protection/>
    </xf>
    <xf numFmtId="0" fontId="6" fillId="0" borderId="107" xfId="51" applyFont="1" applyBorder="1" applyAlignment="1" applyProtection="1">
      <alignment horizontal="left" vertical="center"/>
      <protection/>
    </xf>
    <xf numFmtId="0" fontId="6" fillId="0" borderId="52" xfId="51" applyFont="1" applyBorder="1" applyAlignment="1" applyProtection="1">
      <alignment horizontal="left" vertical="center"/>
      <protection/>
    </xf>
    <xf numFmtId="0" fontId="12" fillId="0" borderId="11" xfId="51" applyFont="1" applyBorder="1" applyAlignment="1" applyProtection="1">
      <alignment horizontal="left" vertical="center" wrapText="1"/>
      <protection/>
    </xf>
    <xf numFmtId="0" fontId="12" fillId="0" borderId="72" xfId="51" applyFont="1" applyBorder="1" applyAlignment="1" applyProtection="1">
      <alignment horizontal="left" vertical="center" wrapText="1"/>
      <protection/>
    </xf>
    <xf numFmtId="0" fontId="6" fillId="0" borderId="31" xfId="51" applyFont="1" applyBorder="1" applyAlignment="1" applyProtection="1">
      <alignment horizontal="center" vertical="center"/>
      <protection/>
    </xf>
    <xf numFmtId="0" fontId="6" fillId="0" borderId="107" xfId="51" applyFont="1" applyBorder="1" applyAlignment="1" applyProtection="1">
      <alignment vertical="center"/>
      <protection/>
    </xf>
    <xf numFmtId="0" fontId="6" fillId="0" borderId="52" xfId="51" applyFont="1" applyBorder="1" applyAlignment="1" applyProtection="1">
      <alignment vertical="center"/>
      <protection/>
    </xf>
    <xf numFmtId="0" fontId="6" fillId="0" borderId="83" xfId="51" applyFont="1" applyFill="1" applyBorder="1" applyAlignment="1" applyProtection="1">
      <alignment horizontal="center" vertical="center"/>
      <protection/>
    </xf>
    <xf numFmtId="0" fontId="6" fillId="0" borderId="107" xfId="51" applyFont="1" applyFill="1" applyBorder="1" applyAlignment="1" applyProtection="1">
      <alignment horizontal="center" vertical="center"/>
      <protection/>
    </xf>
    <xf numFmtId="0" fontId="6" fillId="0" borderId="52" xfId="51" applyFont="1" applyFill="1" applyBorder="1" applyAlignment="1" applyProtection="1">
      <alignment horizontal="center" vertical="center"/>
      <protection/>
    </xf>
    <xf numFmtId="0" fontId="6" fillId="0" borderId="11" xfId="51" applyFont="1" applyBorder="1" applyAlignment="1" applyProtection="1">
      <alignment horizontal="left" vertical="center"/>
      <protection/>
    </xf>
    <xf numFmtId="0" fontId="6" fillId="0" borderId="72" xfId="51" applyFont="1" applyBorder="1" applyAlignment="1" applyProtection="1">
      <alignment horizontal="left" vertical="center"/>
      <protection/>
    </xf>
    <xf numFmtId="0" fontId="6" fillId="0" borderId="85" xfId="51" applyFont="1" applyBorder="1" applyAlignment="1" applyProtection="1">
      <alignment horizontal="center" vertical="center"/>
      <protection/>
    </xf>
    <xf numFmtId="0" fontId="6" fillId="0" borderId="181" xfId="51" applyFont="1" applyBorder="1" applyAlignment="1" applyProtection="1">
      <alignment horizontal="center" vertical="center"/>
      <protection/>
    </xf>
    <xf numFmtId="0" fontId="6" fillId="0" borderId="86" xfId="51" applyFont="1" applyBorder="1" applyAlignment="1" applyProtection="1">
      <alignment horizontal="center" vertical="center"/>
      <protection/>
    </xf>
    <xf numFmtId="0" fontId="6" fillId="0" borderId="164" xfId="51" applyFont="1" applyBorder="1" applyAlignment="1" applyProtection="1">
      <alignment horizontal="center" vertical="center"/>
      <protection/>
    </xf>
    <xf numFmtId="0" fontId="6" fillId="0" borderId="116" xfId="51" applyFont="1" applyBorder="1" applyAlignment="1" applyProtection="1">
      <alignment horizontal="center" vertical="center"/>
      <protection/>
    </xf>
    <xf numFmtId="0" fontId="6" fillId="0" borderId="65" xfId="51" applyFont="1" applyBorder="1" applyAlignment="1" applyProtection="1">
      <alignment horizontal="center" vertical="center"/>
      <protection/>
    </xf>
    <xf numFmtId="0" fontId="6" fillId="0" borderId="110" xfId="51" applyFont="1" applyBorder="1" applyAlignment="1" applyProtection="1">
      <alignment horizontal="center" vertical="center"/>
      <protection/>
    </xf>
    <xf numFmtId="0" fontId="18" fillId="0" borderId="0" xfId="51" applyFont="1" applyFill="1" applyBorder="1" applyAlignment="1" applyProtection="1">
      <alignment wrapText="1"/>
      <protection locked="0"/>
    </xf>
  </cellXfs>
  <cellStyles count="5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_tab 1_13(1)" xfId="47"/>
    <cellStyle name="Normální 11" xfId="48"/>
    <cellStyle name="Normální 12" xfId="49"/>
    <cellStyle name="Normální 13" xfId="50"/>
    <cellStyle name="normální 2" xfId="51"/>
    <cellStyle name="normální 3" xfId="52"/>
    <cellStyle name="Normální 4" xfId="53"/>
    <cellStyle name="normální_Konečná verze NOVYKAZY" xfId="54"/>
    <cellStyle name="normální_tabulka do výroční zprávy rozboru hospodaření" xfId="55"/>
    <cellStyle name="Followed Hyperlink" xfId="56"/>
    <cellStyle name="Poznámka" xfId="57"/>
    <cellStyle name="Percent" xfId="58"/>
    <cellStyle name="Procenta 2" xfId="59"/>
    <cellStyle name="Propojená buňka" xfId="60"/>
    <cellStyle name="Správně" xfId="61"/>
    <cellStyle name="Text upozornění" xfId="62"/>
    <cellStyle name="Vstup" xfId="63"/>
    <cellStyle name="Výpočet" xfId="64"/>
    <cellStyle name="Výstup" xfId="65"/>
    <cellStyle name="Vysvětlující text" xfId="66"/>
    <cellStyle name="Zvýraznění 1" xfId="67"/>
    <cellStyle name="Zvýraznění 2" xfId="68"/>
    <cellStyle name="Zvýraznění 3" xfId="69"/>
    <cellStyle name="Zvýraznění 4" xfId="70"/>
    <cellStyle name="Zvýraznění 5" xfId="71"/>
    <cellStyle name="Zvýraznění 6" xfId="72"/>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2114550</xdr:colOff>
      <xdr:row>40</xdr:row>
      <xdr:rowOff>152400</xdr:rowOff>
    </xdr:from>
    <xdr:ext cx="4048125" cy="257175"/>
    <xdr:sp fLocksText="0">
      <xdr:nvSpPr>
        <xdr:cNvPr id="1" name="TextovéPole 1"/>
        <xdr:cNvSpPr txBox="1">
          <a:spLocks noChangeArrowheads="1"/>
        </xdr:cNvSpPr>
      </xdr:nvSpPr>
      <xdr:spPr>
        <a:xfrm rot="10597951">
          <a:off x="2943225" y="7658100"/>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48125" cy="257175"/>
    <xdr:sp fLocksText="0">
      <xdr:nvSpPr>
        <xdr:cNvPr id="2" name="TextovéPole 1"/>
        <xdr:cNvSpPr txBox="1">
          <a:spLocks noChangeArrowheads="1"/>
        </xdr:cNvSpPr>
      </xdr:nvSpPr>
      <xdr:spPr>
        <a:xfrm rot="10597951">
          <a:off x="2943225" y="7658100"/>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48125" cy="276225"/>
    <xdr:sp fLocksText="0">
      <xdr:nvSpPr>
        <xdr:cNvPr id="3" name="TextovéPole 1"/>
        <xdr:cNvSpPr txBox="1">
          <a:spLocks noChangeArrowheads="1"/>
        </xdr:cNvSpPr>
      </xdr:nvSpPr>
      <xdr:spPr>
        <a:xfrm rot="10597951">
          <a:off x="2943225" y="7981950"/>
          <a:ext cx="40481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48125" cy="276225"/>
    <xdr:sp fLocksText="0">
      <xdr:nvSpPr>
        <xdr:cNvPr id="4" name="TextovéPole 1"/>
        <xdr:cNvSpPr txBox="1">
          <a:spLocks noChangeArrowheads="1"/>
        </xdr:cNvSpPr>
      </xdr:nvSpPr>
      <xdr:spPr>
        <a:xfrm rot="10597951">
          <a:off x="2943225" y="7981950"/>
          <a:ext cx="40481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48125" cy="257175"/>
    <xdr:sp fLocksText="0">
      <xdr:nvSpPr>
        <xdr:cNvPr id="5" name="TextovéPole 1"/>
        <xdr:cNvSpPr txBox="1">
          <a:spLocks noChangeArrowheads="1"/>
        </xdr:cNvSpPr>
      </xdr:nvSpPr>
      <xdr:spPr>
        <a:xfrm rot="10597951">
          <a:off x="2943225" y="7658100"/>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48125" cy="257175"/>
    <xdr:sp fLocksText="0">
      <xdr:nvSpPr>
        <xdr:cNvPr id="6" name="TextovéPole 1"/>
        <xdr:cNvSpPr txBox="1">
          <a:spLocks noChangeArrowheads="1"/>
        </xdr:cNvSpPr>
      </xdr:nvSpPr>
      <xdr:spPr>
        <a:xfrm rot="10597951">
          <a:off x="2943225" y="7658100"/>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48125" cy="276225"/>
    <xdr:sp fLocksText="0">
      <xdr:nvSpPr>
        <xdr:cNvPr id="7" name="TextovéPole 1"/>
        <xdr:cNvSpPr txBox="1">
          <a:spLocks noChangeArrowheads="1"/>
        </xdr:cNvSpPr>
      </xdr:nvSpPr>
      <xdr:spPr>
        <a:xfrm rot="10597951">
          <a:off x="2943225" y="7981950"/>
          <a:ext cx="40481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48125" cy="276225"/>
    <xdr:sp fLocksText="0">
      <xdr:nvSpPr>
        <xdr:cNvPr id="8" name="TextovéPole 1"/>
        <xdr:cNvSpPr txBox="1">
          <a:spLocks noChangeArrowheads="1"/>
        </xdr:cNvSpPr>
      </xdr:nvSpPr>
      <xdr:spPr>
        <a:xfrm rot="10597951">
          <a:off x="2943225" y="7981950"/>
          <a:ext cx="40481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48125" cy="257175"/>
    <xdr:sp fLocksText="0">
      <xdr:nvSpPr>
        <xdr:cNvPr id="9" name="TextovéPole 1"/>
        <xdr:cNvSpPr txBox="1">
          <a:spLocks noChangeArrowheads="1"/>
        </xdr:cNvSpPr>
      </xdr:nvSpPr>
      <xdr:spPr>
        <a:xfrm rot="10597951">
          <a:off x="2943225" y="7658100"/>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48125" cy="257175"/>
    <xdr:sp fLocksText="0">
      <xdr:nvSpPr>
        <xdr:cNvPr id="10" name="TextovéPole 1"/>
        <xdr:cNvSpPr txBox="1">
          <a:spLocks noChangeArrowheads="1"/>
        </xdr:cNvSpPr>
      </xdr:nvSpPr>
      <xdr:spPr>
        <a:xfrm rot="10597951">
          <a:off x="2943225" y="7658100"/>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48125" cy="276225"/>
    <xdr:sp fLocksText="0">
      <xdr:nvSpPr>
        <xdr:cNvPr id="11" name="TextovéPole 1"/>
        <xdr:cNvSpPr txBox="1">
          <a:spLocks noChangeArrowheads="1"/>
        </xdr:cNvSpPr>
      </xdr:nvSpPr>
      <xdr:spPr>
        <a:xfrm rot="10597951">
          <a:off x="2943225" y="7981950"/>
          <a:ext cx="40481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48125" cy="276225"/>
    <xdr:sp fLocksText="0">
      <xdr:nvSpPr>
        <xdr:cNvPr id="12" name="TextovéPole 1"/>
        <xdr:cNvSpPr txBox="1">
          <a:spLocks noChangeArrowheads="1"/>
        </xdr:cNvSpPr>
      </xdr:nvSpPr>
      <xdr:spPr>
        <a:xfrm rot="10597951">
          <a:off x="2943225" y="7981950"/>
          <a:ext cx="40481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48125" cy="257175"/>
    <xdr:sp fLocksText="0">
      <xdr:nvSpPr>
        <xdr:cNvPr id="13" name="TextovéPole 1"/>
        <xdr:cNvSpPr txBox="1">
          <a:spLocks noChangeArrowheads="1"/>
        </xdr:cNvSpPr>
      </xdr:nvSpPr>
      <xdr:spPr>
        <a:xfrm rot="10597951">
          <a:off x="2943225" y="7658100"/>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48125" cy="257175"/>
    <xdr:sp fLocksText="0">
      <xdr:nvSpPr>
        <xdr:cNvPr id="14" name="TextovéPole 1"/>
        <xdr:cNvSpPr txBox="1">
          <a:spLocks noChangeArrowheads="1"/>
        </xdr:cNvSpPr>
      </xdr:nvSpPr>
      <xdr:spPr>
        <a:xfrm rot="10597951">
          <a:off x="2943225" y="7658100"/>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48125" cy="276225"/>
    <xdr:sp fLocksText="0">
      <xdr:nvSpPr>
        <xdr:cNvPr id="15" name="TextovéPole 1"/>
        <xdr:cNvSpPr txBox="1">
          <a:spLocks noChangeArrowheads="1"/>
        </xdr:cNvSpPr>
      </xdr:nvSpPr>
      <xdr:spPr>
        <a:xfrm rot="10597951">
          <a:off x="2943225" y="7981950"/>
          <a:ext cx="40481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48125" cy="257175"/>
    <xdr:sp fLocksText="0">
      <xdr:nvSpPr>
        <xdr:cNvPr id="16" name="TextovéPole 1"/>
        <xdr:cNvSpPr txBox="1">
          <a:spLocks noChangeArrowheads="1"/>
        </xdr:cNvSpPr>
      </xdr:nvSpPr>
      <xdr:spPr>
        <a:xfrm rot="10597951">
          <a:off x="2943225" y="7658100"/>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48125" cy="257175"/>
    <xdr:sp fLocksText="0">
      <xdr:nvSpPr>
        <xdr:cNvPr id="17" name="TextovéPole 1"/>
        <xdr:cNvSpPr txBox="1">
          <a:spLocks noChangeArrowheads="1"/>
        </xdr:cNvSpPr>
      </xdr:nvSpPr>
      <xdr:spPr>
        <a:xfrm rot="10597951">
          <a:off x="2943225" y="7658100"/>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133350</xdr:rowOff>
    </xdr:from>
    <xdr:to>
      <xdr:col>0</xdr:col>
      <xdr:colOff>0</xdr:colOff>
      <xdr:row>20</xdr:row>
      <xdr:rowOff>0</xdr:rowOff>
    </xdr:to>
    <xdr:sp>
      <xdr:nvSpPr>
        <xdr:cNvPr id="1" name="Line 1"/>
        <xdr:cNvSpPr>
          <a:spLocks/>
        </xdr:cNvSpPr>
      </xdr:nvSpPr>
      <xdr:spPr>
        <a:xfrm>
          <a:off x="0" y="542925"/>
          <a:ext cx="0" cy="2867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85725</xdr:rowOff>
    </xdr:from>
    <xdr:to>
      <xdr:col>0</xdr:col>
      <xdr:colOff>0</xdr:colOff>
      <xdr:row>20</xdr:row>
      <xdr:rowOff>0</xdr:rowOff>
    </xdr:to>
    <xdr:sp>
      <xdr:nvSpPr>
        <xdr:cNvPr id="2" name="Line 2"/>
        <xdr:cNvSpPr>
          <a:spLocks/>
        </xdr:cNvSpPr>
      </xdr:nvSpPr>
      <xdr:spPr>
        <a:xfrm flipV="1">
          <a:off x="0" y="495300"/>
          <a:ext cx="0" cy="2914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drawing" Target="../drawings/drawing1.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9.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0.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64"/>
  <sheetViews>
    <sheetView zoomScalePageLayoutView="0" workbookViewId="0" topLeftCell="A1">
      <pane ySplit="5" topLeftCell="A114" activePane="bottomLeft" state="frozen"/>
      <selection pane="topLeft" activeCell="A1" sqref="A1:E1"/>
      <selection pane="bottomLeft" activeCell="E102" sqref="E102"/>
    </sheetView>
  </sheetViews>
  <sheetFormatPr defaultColWidth="9.140625" defaultRowHeight="12.75" customHeight="1"/>
  <cols>
    <col min="1" max="1" width="72.421875" style="70" customWidth="1"/>
    <col min="2" max="2" width="13.00390625" style="752" customWidth="1"/>
    <col min="3" max="3" width="7.421875" style="752" customWidth="1"/>
    <col min="4" max="4" width="11.8515625" style="197" customWidth="1"/>
    <col min="5" max="5" width="14.57421875" style="197" customWidth="1"/>
    <col min="6" max="16384" width="9.140625" style="70" customWidth="1"/>
  </cols>
  <sheetData>
    <row r="1" spans="1:6" ht="21">
      <c r="A1" s="1321" t="s">
        <v>750</v>
      </c>
      <c r="B1" s="1321"/>
      <c r="C1" s="1321"/>
      <c r="D1" s="1321"/>
      <c r="E1" s="1321"/>
      <c r="F1" s="353"/>
    </row>
    <row r="2" spans="1:6" ht="7.5" customHeight="1" thickBot="1">
      <c r="A2" s="1322"/>
      <c r="B2" s="1322"/>
      <c r="C2" s="1322"/>
      <c r="D2" s="1322"/>
      <c r="E2" s="1322"/>
      <c r="F2" s="353"/>
    </row>
    <row r="3" spans="1:6" ht="27.75" customHeight="1" thickBot="1">
      <c r="A3" s="1323" t="s">
        <v>939</v>
      </c>
      <c r="B3" s="1324"/>
      <c r="C3" s="1324"/>
      <c r="D3" s="1324"/>
      <c r="E3" s="1325"/>
      <c r="F3" s="717"/>
    </row>
    <row r="4" spans="1:6" ht="12.75" customHeight="1" thickBot="1">
      <c r="A4" s="1326" t="s">
        <v>583</v>
      </c>
      <c r="B4" s="1327"/>
      <c r="C4" s="1327"/>
      <c r="D4" s="1327"/>
      <c r="E4" s="1328"/>
      <c r="F4" s="353"/>
    </row>
    <row r="5" spans="1:6" ht="22.5" customHeight="1" thickBot="1">
      <c r="A5" s="718" t="s">
        <v>1000</v>
      </c>
      <c r="B5" s="719" t="s">
        <v>756</v>
      </c>
      <c r="C5" s="720" t="s">
        <v>757</v>
      </c>
      <c r="D5" s="721" t="s">
        <v>669</v>
      </c>
      <c r="E5" s="722" t="s">
        <v>670</v>
      </c>
      <c r="F5" s="353"/>
    </row>
    <row r="6" spans="1:6" ht="12.75" customHeight="1">
      <c r="A6" s="723" t="s">
        <v>116</v>
      </c>
      <c r="B6" s="1329"/>
      <c r="C6" s="1330"/>
      <c r="D6" s="724" t="s">
        <v>568</v>
      </c>
      <c r="E6" s="725" t="s">
        <v>569</v>
      </c>
      <c r="F6" s="353"/>
    </row>
    <row r="7" spans="1:6" ht="12.75" customHeight="1">
      <c r="A7" s="713" t="s">
        <v>117</v>
      </c>
      <c r="B7" s="714" t="s">
        <v>940</v>
      </c>
      <c r="C7" s="726" t="s">
        <v>118</v>
      </c>
      <c r="D7" s="347">
        <f>D8+D16+D27+D34</f>
        <v>84305.27994000005</v>
      </c>
      <c r="E7" s="348">
        <f>E8+E16+E27+E34</f>
        <v>142666.96846</v>
      </c>
      <c r="F7" s="353"/>
    </row>
    <row r="8" spans="1:6" ht="12.75" customHeight="1">
      <c r="A8" s="713" t="s">
        <v>119</v>
      </c>
      <c r="B8" s="714" t="s">
        <v>120</v>
      </c>
      <c r="C8" s="726" t="s">
        <v>121</v>
      </c>
      <c r="D8" s="349">
        <f>SUM(D9:D15)</f>
        <v>14296.43337</v>
      </c>
      <c r="E8" s="350">
        <f>SUM(E9:E15)</f>
        <v>22828.42129</v>
      </c>
      <c r="F8" s="353"/>
    </row>
    <row r="9" spans="1:6" ht="12.75" customHeight="1">
      <c r="A9" s="713" t="s">
        <v>122</v>
      </c>
      <c r="B9" s="714" t="s">
        <v>123</v>
      </c>
      <c r="C9" s="726" t="s">
        <v>124</v>
      </c>
      <c r="D9" s="727"/>
      <c r="E9" s="728"/>
      <c r="F9" s="353"/>
    </row>
    <row r="10" spans="1:6" ht="12.75" customHeight="1">
      <c r="A10" s="713" t="s">
        <v>125</v>
      </c>
      <c r="B10" s="714" t="s">
        <v>126</v>
      </c>
      <c r="C10" s="726" t="s">
        <v>127</v>
      </c>
      <c r="D10" s="727">
        <v>14148.43337</v>
      </c>
      <c r="E10" s="728">
        <v>21410.10429</v>
      </c>
      <c r="F10" s="353"/>
    </row>
    <row r="11" spans="1:6" ht="12.75" customHeight="1">
      <c r="A11" s="713" t="s">
        <v>128</v>
      </c>
      <c r="B11" s="714" t="s">
        <v>129</v>
      </c>
      <c r="C11" s="726" t="s">
        <v>130</v>
      </c>
      <c r="D11" s="727"/>
      <c r="E11" s="728"/>
      <c r="F11" s="353"/>
    </row>
    <row r="12" spans="1:6" ht="12.75" customHeight="1">
      <c r="A12" s="713" t="s">
        <v>131</v>
      </c>
      <c r="B12" s="714" t="s">
        <v>132</v>
      </c>
      <c r="C12" s="726" t="s">
        <v>133</v>
      </c>
      <c r="D12" s="727"/>
      <c r="E12" s="728"/>
      <c r="F12" s="353"/>
    </row>
    <row r="13" spans="1:6" ht="12.75" customHeight="1">
      <c r="A13" s="713" t="s">
        <v>134</v>
      </c>
      <c r="B13" s="714" t="s">
        <v>135</v>
      </c>
      <c r="C13" s="726" t="s">
        <v>136</v>
      </c>
      <c r="D13" s="727">
        <v>148</v>
      </c>
      <c r="E13" s="728">
        <v>148</v>
      </c>
      <c r="F13" s="353"/>
    </row>
    <row r="14" spans="1:6" ht="12.75" customHeight="1">
      <c r="A14" s="713" t="s">
        <v>137</v>
      </c>
      <c r="B14" s="714" t="s">
        <v>138</v>
      </c>
      <c r="C14" s="726" t="s">
        <v>139</v>
      </c>
      <c r="D14" s="727"/>
      <c r="E14" s="728">
        <v>1270.317</v>
      </c>
      <c r="F14" s="353"/>
    </row>
    <row r="15" spans="1:6" ht="12.75" customHeight="1">
      <c r="A15" s="713" t="s">
        <v>140</v>
      </c>
      <c r="B15" s="714" t="s">
        <v>141</v>
      </c>
      <c r="C15" s="726" t="s">
        <v>142</v>
      </c>
      <c r="D15" s="727"/>
      <c r="E15" s="728"/>
      <c r="F15" s="353"/>
    </row>
    <row r="16" spans="1:6" ht="12.75" customHeight="1">
      <c r="A16" s="729" t="s">
        <v>143</v>
      </c>
      <c r="B16" s="714" t="s">
        <v>144</v>
      </c>
      <c r="C16" s="726" t="s">
        <v>145</v>
      </c>
      <c r="D16" s="349">
        <f>SUM(D17:D26)</f>
        <v>169960.37519000002</v>
      </c>
      <c r="E16" s="350">
        <f>SUM(E17:E26)</f>
        <v>224489.26685</v>
      </c>
      <c r="F16" s="353"/>
    </row>
    <row r="17" spans="1:6" ht="12.75" customHeight="1">
      <c r="A17" s="713" t="s">
        <v>146</v>
      </c>
      <c r="B17" s="714" t="s">
        <v>147</v>
      </c>
      <c r="C17" s="726" t="s">
        <v>148</v>
      </c>
      <c r="D17" s="727">
        <v>2011.1</v>
      </c>
      <c r="E17" s="728">
        <v>25783.57902</v>
      </c>
      <c r="F17" s="353"/>
    </row>
    <row r="18" spans="1:6" ht="12.75" customHeight="1">
      <c r="A18" s="713" t="s">
        <v>149</v>
      </c>
      <c r="B18" s="714" t="s">
        <v>150</v>
      </c>
      <c r="C18" s="726" t="s">
        <v>151</v>
      </c>
      <c r="D18" s="727">
        <v>155</v>
      </c>
      <c r="E18" s="728">
        <v>815.57</v>
      </c>
      <c r="F18" s="353"/>
    </row>
    <row r="19" spans="1:6" ht="12.75" customHeight="1">
      <c r="A19" s="713" t="s">
        <v>152</v>
      </c>
      <c r="B19" s="714" t="s">
        <v>153</v>
      </c>
      <c r="C19" s="726" t="s">
        <v>154</v>
      </c>
      <c r="D19" s="727">
        <v>107297.83662</v>
      </c>
      <c r="E19" s="728">
        <v>113030.32662</v>
      </c>
      <c r="F19" s="353"/>
    </row>
    <row r="20" spans="1:6" ht="12.75" customHeight="1">
      <c r="A20" s="713" t="s">
        <v>928</v>
      </c>
      <c r="B20" s="714" t="s">
        <v>155</v>
      </c>
      <c r="C20" s="726" t="s">
        <v>156</v>
      </c>
      <c r="D20" s="727">
        <v>41542.02407</v>
      </c>
      <c r="E20" s="728">
        <v>63634.2108</v>
      </c>
      <c r="F20" s="353"/>
    </row>
    <row r="21" spans="1:6" ht="12.75" customHeight="1">
      <c r="A21" s="713" t="s">
        <v>157</v>
      </c>
      <c r="B21" s="714" t="s">
        <v>158</v>
      </c>
      <c r="C21" s="726" t="s">
        <v>159</v>
      </c>
      <c r="D21" s="727"/>
      <c r="E21" s="728"/>
      <c r="F21" s="353"/>
    </row>
    <row r="22" spans="1:6" ht="12.75" customHeight="1">
      <c r="A22" s="713" t="s">
        <v>929</v>
      </c>
      <c r="B22" s="714" t="s">
        <v>160</v>
      </c>
      <c r="C22" s="726" t="s">
        <v>161</v>
      </c>
      <c r="D22" s="727"/>
      <c r="E22" s="728"/>
      <c r="F22" s="353"/>
    </row>
    <row r="23" spans="1:6" ht="12.75" customHeight="1">
      <c r="A23" s="713" t="s">
        <v>162</v>
      </c>
      <c r="B23" s="714" t="s">
        <v>163</v>
      </c>
      <c r="C23" s="726" t="s">
        <v>164</v>
      </c>
      <c r="D23" s="727">
        <v>11758.98</v>
      </c>
      <c r="E23" s="728">
        <v>11371.71</v>
      </c>
      <c r="F23" s="353"/>
    </row>
    <row r="24" spans="1:6" ht="12.75" customHeight="1">
      <c r="A24" s="713" t="s">
        <v>166</v>
      </c>
      <c r="B24" s="714" t="s">
        <v>167</v>
      </c>
      <c r="C24" s="726" t="s">
        <v>168</v>
      </c>
      <c r="D24" s="727"/>
      <c r="E24" s="728"/>
      <c r="F24" s="353"/>
    </row>
    <row r="25" spans="1:6" ht="12.75" customHeight="1">
      <c r="A25" s="713" t="s">
        <v>169</v>
      </c>
      <c r="B25" s="714" t="s">
        <v>170</v>
      </c>
      <c r="C25" s="726" t="s">
        <v>171</v>
      </c>
      <c r="D25" s="727">
        <v>7195.4345</v>
      </c>
      <c r="E25" s="728">
        <v>9853.87041</v>
      </c>
      <c r="F25" s="353"/>
    </row>
    <row r="26" spans="1:6" ht="12.75" customHeight="1">
      <c r="A26" s="713" t="s">
        <v>172</v>
      </c>
      <c r="B26" s="714" t="s">
        <v>173</v>
      </c>
      <c r="C26" s="726" t="s">
        <v>174</v>
      </c>
      <c r="D26" s="727"/>
      <c r="E26" s="728"/>
      <c r="F26" s="353"/>
    </row>
    <row r="27" spans="1:6" ht="12.75" customHeight="1">
      <c r="A27" s="729" t="s">
        <v>175</v>
      </c>
      <c r="B27" s="714" t="s">
        <v>932</v>
      </c>
      <c r="C27" s="726" t="s">
        <v>176</v>
      </c>
      <c r="D27" s="349">
        <f>SUM(D28:D33)</f>
        <v>0</v>
      </c>
      <c r="E27" s="350">
        <f>SUM(E28:E33)</f>
        <v>0</v>
      </c>
      <c r="F27" s="353"/>
    </row>
    <row r="28" spans="1:6" ht="12.75" customHeight="1">
      <c r="A28" s="713" t="s">
        <v>930</v>
      </c>
      <c r="B28" s="714" t="s">
        <v>177</v>
      </c>
      <c r="C28" s="726" t="s">
        <v>178</v>
      </c>
      <c r="D28" s="727"/>
      <c r="E28" s="728"/>
      <c r="F28" s="353"/>
    </row>
    <row r="29" spans="1:6" ht="12.75" customHeight="1">
      <c r="A29" s="713" t="s">
        <v>931</v>
      </c>
      <c r="B29" s="714" t="s">
        <v>179</v>
      </c>
      <c r="C29" s="726" t="s">
        <v>180</v>
      </c>
      <c r="D29" s="727"/>
      <c r="E29" s="728"/>
      <c r="F29" s="353"/>
    </row>
    <row r="30" spans="1:6" ht="12.75" customHeight="1">
      <c r="A30" s="713" t="s">
        <v>181</v>
      </c>
      <c r="B30" s="714" t="s">
        <v>182</v>
      </c>
      <c r="C30" s="726" t="s">
        <v>183</v>
      </c>
      <c r="D30" s="727"/>
      <c r="E30" s="728"/>
      <c r="F30" s="353"/>
    </row>
    <row r="31" spans="1:6" ht="12.75" customHeight="1">
      <c r="A31" s="713" t="s">
        <v>184</v>
      </c>
      <c r="B31" s="714" t="s">
        <v>185</v>
      </c>
      <c r="C31" s="726" t="s">
        <v>186</v>
      </c>
      <c r="D31" s="727"/>
      <c r="E31" s="728"/>
      <c r="F31" s="353"/>
    </row>
    <row r="32" spans="1:6" ht="12.75" customHeight="1">
      <c r="A32" s="713" t="s">
        <v>187</v>
      </c>
      <c r="B32" s="714" t="s">
        <v>188</v>
      </c>
      <c r="C32" s="726" t="s">
        <v>189</v>
      </c>
      <c r="D32" s="727"/>
      <c r="E32" s="728"/>
      <c r="F32" s="353"/>
    </row>
    <row r="33" spans="1:6" ht="12.75" customHeight="1">
      <c r="A33" s="713" t="s">
        <v>190</v>
      </c>
      <c r="B33" s="714" t="s">
        <v>1069</v>
      </c>
      <c r="C33" s="726" t="s">
        <v>191</v>
      </c>
      <c r="D33" s="727"/>
      <c r="E33" s="728"/>
      <c r="F33" s="353"/>
    </row>
    <row r="34" spans="1:6" ht="12.75" customHeight="1">
      <c r="A34" s="729" t="s">
        <v>193</v>
      </c>
      <c r="B34" s="714" t="s">
        <v>941</v>
      </c>
      <c r="C34" s="726" t="s">
        <v>192</v>
      </c>
      <c r="D34" s="349">
        <f>SUM(D35:D45)</f>
        <v>-99951.52861999998</v>
      </c>
      <c r="E34" s="350">
        <f>SUM(E35:E45)</f>
        <v>-104650.71968000001</v>
      </c>
      <c r="F34" s="353"/>
    </row>
    <row r="35" spans="1:6" ht="12.75" customHeight="1">
      <c r="A35" s="713" t="s">
        <v>195</v>
      </c>
      <c r="B35" s="714" t="s">
        <v>196</v>
      </c>
      <c r="C35" s="726" t="s">
        <v>194</v>
      </c>
      <c r="D35" s="727"/>
      <c r="E35" s="728"/>
      <c r="F35" s="353"/>
    </row>
    <row r="36" spans="1:6" ht="12.75" customHeight="1">
      <c r="A36" s="713" t="s">
        <v>198</v>
      </c>
      <c r="B36" s="714" t="s">
        <v>199</v>
      </c>
      <c r="C36" s="726" t="s">
        <v>197</v>
      </c>
      <c r="D36" s="727">
        <v>-11759.73682</v>
      </c>
      <c r="E36" s="728">
        <v>-12812.14457</v>
      </c>
      <c r="F36" s="353"/>
    </row>
    <row r="37" spans="1:6" ht="12.75" customHeight="1">
      <c r="A37" s="713" t="s">
        <v>201</v>
      </c>
      <c r="B37" s="714" t="s">
        <v>202</v>
      </c>
      <c r="C37" s="726" t="s">
        <v>200</v>
      </c>
      <c r="D37" s="727"/>
      <c r="E37" s="728"/>
      <c r="F37" s="353"/>
    </row>
    <row r="38" spans="1:6" ht="12.75" customHeight="1">
      <c r="A38" s="713" t="s">
        <v>204</v>
      </c>
      <c r="B38" s="714" t="s">
        <v>205</v>
      </c>
      <c r="C38" s="726" t="s">
        <v>203</v>
      </c>
      <c r="D38" s="727"/>
      <c r="E38" s="728"/>
      <c r="F38" s="353"/>
    </row>
    <row r="39" spans="1:6" ht="12.75" customHeight="1">
      <c r="A39" s="713" t="s">
        <v>207</v>
      </c>
      <c r="B39" s="714" t="s">
        <v>208</v>
      </c>
      <c r="C39" s="726" t="s">
        <v>206</v>
      </c>
      <c r="D39" s="727">
        <v>-148</v>
      </c>
      <c r="E39" s="728">
        <v>-148</v>
      </c>
      <c r="F39" s="353"/>
    </row>
    <row r="40" spans="1:6" ht="12.75" customHeight="1">
      <c r="A40" s="713" t="s">
        <v>210</v>
      </c>
      <c r="B40" s="714" t="s">
        <v>211</v>
      </c>
      <c r="C40" s="726" t="s">
        <v>209</v>
      </c>
      <c r="D40" s="727">
        <v>-39860.52</v>
      </c>
      <c r="E40" s="728">
        <v>-42017.088</v>
      </c>
      <c r="F40" s="353"/>
    </row>
    <row r="41" spans="1:6" ht="12.75" customHeight="1">
      <c r="A41" s="713" t="s">
        <v>213</v>
      </c>
      <c r="B41" s="714" t="s">
        <v>214</v>
      </c>
      <c r="C41" s="726" t="s">
        <v>212</v>
      </c>
      <c r="D41" s="727">
        <v>-36424.2918</v>
      </c>
      <c r="E41" s="728">
        <v>-38301.77711</v>
      </c>
      <c r="F41" s="353"/>
    </row>
    <row r="42" spans="1:6" ht="12.75" customHeight="1">
      <c r="A42" s="713" t="s">
        <v>216</v>
      </c>
      <c r="B42" s="714" t="s">
        <v>217</v>
      </c>
      <c r="C42" s="726" t="s">
        <v>215</v>
      </c>
      <c r="D42" s="727"/>
      <c r="E42" s="728"/>
      <c r="F42" s="353"/>
    </row>
    <row r="43" spans="1:6" ht="12.75" customHeight="1">
      <c r="A43" s="713" t="s">
        <v>219</v>
      </c>
      <c r="B43" s="714" t="s">
        <v>220</v>
      </c>
      <c r="C43" s="726" t="s">
        <v>218</v>
      </c>
      <c r="D43" s="727"/>
      <c r="E43" s="728"/>
      <c r="F43" s="353"/>
    </row>
    <row r="44" spans="1:6" ht="12.75" customHeight="1">
      <c r="A44" s="713" t="s">
        <v>653</v>
      </c>
      <c r="B44" s="714" t="s">
        <v>222</v>
      </c>
      <c r="C44" s="726" t="s">
        <v>221</v>
      </c>
      <c r="D44" s="727">
        <v>-11758.98</v>
      </c>
      <c r="E44" s="728">
        <v>-11371.71</v>
      </c>
      <c r="F44" s="353"/>
    </row>
    <row r="45" spans="1:6" ht="13.5" thickBot="1">
      <c r="A45" s="730" t="s">
        <v>654</v>
      </c>
      <c r="B45" s="731" t="s">
        <v>224</v>
      </c>
      <c r="C45" s="726" t="s">
        <v>223</v>
      </c>
      <c r="D45" s="732"/>
      <c r="E45" s="733"/>
      <c r="F45" s="353"/>
    </row>
    <row r="46" spans="1:6" ht="12.75" customHeight="1">
      <c r="A46" s="734" t="s">
        <v>226</v>
      </c>
      <c r="B46" s="735" t="s">
        <v>942</v>
      </c>
      <c r="C46" s="736" t="s">
        <v>225</v>
      </c>
      <c r="D46" s="351">
        <f>D47+D57+D77+D85</f>
        <v>215936.06479000003</v>
      </c>
      <c r="E46" s="352">
        <f>E47+E57+E77+E85</f>
        <v>288042.84138000006</v>
      </c>
      <c r="F46" s="353"/>
    </row>
    <row r="47" spans="1:6" ht="12.75" customHeight="1">
      <c r="A47" s="729" t="s">
        <v>228</v>
      </c>
      <c r="B47" s="714" t="s">
        <v>943</v>
      </c>
      <c r="C47" s="726" t="s">
        <v>227</v>
      </c>
      <c r="D47" s="349">
        <f>SUM(D48:D56)</f>
        <v>141.98626</v>
      </c>
      <c r="E47" s="350">
        <f>SUM(E48:E56)</f>
        <v>125.63759</v>
      </c>
      <c r="F47" s="353"/>
    </row>
    <row r="48" spans="1:6" ht="12.75" customHeight="1">
      <c r="A48" s="713" t="s">
        <v>230</v>
      </c>
      <c r="B48" s="714" t="s">
        <v>231</v>
      </c>
      <c r="C48" s="726" t="s">
        <v>229</v>
      </c>
      <c r="D48" s="727"/>
      <c r="E48" s="728"/>
      <c r="F48" s="353"/>
    </row>
    <row r="49" spans="1:6" ht="12.75" customHeight="1">
      <c r="A49" s="713" t="s">
        <v>233</v>
      </c>
      <c r="B49" s="714" t="s">
        <v>1070</v>
      </c>
      <c r="C49" s="726" t="s">
        <v>232</v>
      </c>
      <c r="D49" s="727"/>
      <c r="E49" s="728"/>
      <c r="F49" s="353"/>
    </row>
    <row r="50" spans="1:6" ht="12.75" customHeight="1">
      <c r="A50" s="713" t="s">
        <v>235</v>
      </c>
      <c r="B50" s="714" t="s">
        <v>236</v>
      </c>
      <c r="C50" s="726" t="s">
        <v>234</v>
      </c>
      <c r="D50" s="727"/>
      <c r="E50" s="728"/>
      <c r="F50" s="353"/>
    </row>
    <row r="51" spans="1:6" ht="12.75" customHeight="1">
      <c r="A51" s="713" t="s">
        <v>238</v>
      </c>
      <c r="B51" s="714" t="s">
        <v>239</v>
      </c>
      <c r="C51" s="726" t="s">
        <v>237</v>
      </c>
      <c r="D51" s="727"/>
      <c r="E51" s="728"/>
      <c r="F51" s="353"/>
    </row>
    <row r="52" spans="1:6" ht="12.75" customHeight="1">
      <c r="A52" s="713" t="s">
        <v>241</v>
      </c>
      <c r="B52" s="714" t="s">
        <v>242</v>
      </c>
      <c r="C52" s="726" t="s">
        <v>240</v>
      </c>
      <c r="D52" s="727"/>
      <c r="E52" s="728"/>
      <c r="F52" s="353"/>
    </row>
    <row r="53" spans="1:6" ht="12.75" customHeight="1">
      <c r="A53" s="713" t="s">
        <v>933</v>
      </c>
      <c r="B53" s="714" t="s">
        <v>244</v>
      </c>
      <c r="C53" s="726" t="s">
        <v>243</v>
      </c>
      <c r="D53" s="727"/>
      <c r="E53" s="728"/>
      <c r="F53" s="353"/>
    </row>
    <row r="54" spans="1:6" ht="12.75" customHeight="1">
      <c r="A54" s="713" t="s">
        <v>246</v>
      </c>
      <c r="B54" s="714" t="s">
        <v>247</v>
      </c>
      <c r="C54" s="726" t="s">
        <v>245</v>
      </c>
      <c r="D54" s="727">
        <v>141.98626</v>
      </c>
      <c r="E54" s="728">
        <v>125.63759</v>
      </c>
      <c r="F54" s="353"/>
    </row>
    <row r="55" spans="1:6" ht="12.75" customHeight="1">
      <c r="A55" s="713" t="s">
        <v>249</v>
      </c>
      <c r="B55" s="714" t="s">
        <v>250</v>
      </c>
      <c r="C55" s="726" t="s">
        <v>248</v>
      </c>
      <c r="D55" s="727"/>
      <c r="E55" s="728"/>
      <c r="F55" s="353"/>
    </row>
    <row r="56" spans="1:6" ht="12.75" customHeight="1">
      <c r="A56" s="713" t="s">
        <v>252</v>
      </c>
      <c r="B56" s="714" t="s">
        <v>253</v>
      </c>
      <c r="C56" s="726" t="s">
        <v>251</v>
      </c>
      <c r="D56" s="727"/>
      <c r="E56" s="728"/>
      <c r="F56" s="353"/>
    </row>
    <row r="57" spans="1:6" ht="12.75" customHeight="1">
      <c r="A57" s="729" t="s">
        <v>255</v>
      </c>
      <c r="B57" s="714" t="s">
        <v>944</v>
      </c>
      <c r="C57" s="726" t="s">
        <v>254</v>
      </c>
      <c r="D57" s="349">
        <f>SUM(D58:D76)</f>
        <v>8519.95861</v>
      </c>
      <c r="E57" s="350">
        <f>SUM(E58:E76)</f>
        <v>9968.81508</v>
      </c>
      <c r="F57" s="353"/>
    </row>
    <row r="58" spans="1:6" ht="12.75" customHeight="1">
      <c r="A58" s="713" t="s">
        <v>257</v>
      </c>
      <c r="B58" s="714" t="s">
        <v>1071</v>
      </c>
      <c r="C58" s="726" t="s">
        <v>256</v>
      </c>
      <c r="D58" s="727">
        <v>515.13748</v>
      </c>
      <c r="E58" s="728">
        <v>609.89669</v>
      </c>
      <c r="F58" s="353"/>
    </row>
    <row r="59" spans="1:6" ht="12.75" customHeight="1">
      <c r="A59" s="713" t="s">
        <v>259</v>
      </c>
      <c r="B59" s="714" t="s">
        <v>260</v>
      </c>
      <c r="C59" s="726" t="s">
        <v>258</v>
      </c>
      <c r="D59" s="727"/>
      <c r="E59" s="728"/>
      <c r="F59" s="353"/>
    </row>
    <row r="60" spans="1:6" ht="12.75" customHeight="1">
      <c r="A60" s="713" t="s">
        <v>262</v>
      </c>
      <c r="B60" s="714" t="s">
        <v>263</v>
      </c>
      <c r="C60" s="726" t="s">
        <v>261</v>
      </c>
      <c r="D60" s="727"/>
      <c r="E60" s="728"/>
      <c r="F60" s="353"/>
    </row>
    <row r="61" spans="1:6" ht="12.75" customHeight="1">
      <c r="A61" s="713" t="s">
        <v>265</v>
      </c>
      <c r="B61" s="714" t="s">
        <v>253</v>
      </c>
      <c r="C61" s="726" t="s">
        <v>264</v>
      </c>
      <c r="D61" s="727">
        <v>535.038</v>
      </c>
      <c r="E61" s="728">
        <v>838.125</v>
      </c>
      <c r="F61" s="353"/>
    </row>
    <row r="62" spans="1:6" ht="12.75" customHeight="1">
      <c r="A62" s="713" t="s">
        <v>267</v>
      </c>
      <c r="B62" s="714" t="s">
        <v>268</v>
      </c>
      <c r="C62" s="726" t="s">
        <v>266</v>
      </c>
      <c r="D62" s="727">
        <v>447.793</v>
      </c>
      <c r="E62" s="728">
        <v>361.034</v>
      </c>
      <c r="F62" s="353"/>
    </row>
    <row r="63" spans="1:6" ht="12.75" customHeight="1">
      <c r="A63" s="713" t="s">
        <v>270</v>
      </c>
      <c r="B63" s="714" t="s">
        <v>271</v>
      </c>
      <c r="C63" s="726" t="s">
        <v>269</v>
      </c>
      <c r="D63" s="727">
        <v>2.42</v>
      </c>
      <c r="E63" s="728">
        <v>212.93925</v>
      </c>
      <c r="F63" s="353"/>
    </row>
    <row r="64" spans="1:6" ht="12.75" customHeight="1">
      <c r="A64" s="737" t="s">
        <v>658</v>
      </c>
      <c r="B64" s="714" t="s">
        <v>273</v>
      </c>
      <c r="C64" s="726" t="s">
        <v>272</v>
      </c>
      <c r="D64" s="727"/>
      <c r="E64" s="728"/>
      <c r="F64" s="272"/>
    </row>
    <row r="65" spans="1:6" ht="12.75" customHeight="1">
      <c r="A65" s="713" t="s">
        <v>275</v>
      </c>
      <c r="B65" s="714" t="s">
        <v>276</v>
      </c>
      <c r="C65" s="726" t="s">
        <v>274</v>
      </c>
      <c r="D65" s="727"/>
      <c r="E65" s="728"/>
      <c r="F65" s="353"/>
    </row>
    <row r="66" spans="1:6" ht="12.75" customHeight="1">
      <c r="A66" s="713" t="s">
        <v>278</v>
      </c>
      <c r="B66" s="714" t="s">
        <v>279</v>
      </c>
      <c r="C66" s="726" t="s">
        <v>277</v>
      </c>
      <c r="D66" s="727"/>
      <c r="E66" s="728"/>
      <c r="F66" s="353"/>
    </row>
    <row r="67" spans="1:6" ht="12.75" customHeight="1">
      <c r="A67" s="713" t="s">
        <v>281</v>
      </c>
      <c r="B67" s="714" t="s">
        <v>282</v>
      </c>
      <c r="C67" s="726" t="s">
        <v>280</v>
      </c>
      <c r="D67" s="727"/>
      <c r="E67" s="728"/>
      <c r="F67" s="353"/>
    </row>
    <row r="68" spans="1:6" ht="12.75" customHeight="1">
      <c r="A68" s="713" t="s">
        <v>284</v>
      </c>
      <c r="B68" s="714" t="s">
        <v>285</v>
      </c>
      <c r="C68" s="726" t="s">
        <v>283</v>
      </c>
      <c r="D68" s="727"/>
      <c r="E68" s="728"/>
      <c r="F68" s="353"/>
    </row>
    <row r="69" spans="1:6" ht="12.75" customHeight="1">
      <c r="A69" s="713" t="s">
        <v>287</v>
      </c>
      <c r="B69" s="714" t="s">
        <v>288</v>
      </c>
      <c r="C69" s="726" t="s">
        <v>286</v>
      </c>
      <c r="D69" s="727"/>
      <c r="E69" s="728"/>
      <c r="F69" s="353"/>
    </row>
    <row r="70" spans="1:6" ht="12.75" customHeight="1">
      <c r="A70" s="713" t="s">
        <v>652</v>
      </c>
      <c r="B70" s="714" t="s">
        <v>290</v>
      </c>
      <c r="C70" s="726" t="s">
        <v>289</v>
      </c>
      <c r="D70" s="727"/>
      <c r="E70" s="728"/>
      <c r="F70" s="353"/>
    </row>
    <row r="71" spans="1:6" ht="12.75" customHeight="1">
      <c r="A71" s="713" t="s">
        <v>964</v>
      </c>
      <c r="B71" s="714" t="s">
        <v>292</v>
      </c>
      <c r="C71" s="726" t="s">
        <v>291</v>
      </c>
      <c r="D71" s="727"/>
      <c r="E71" s="728"/>
      <c r="F71" s="353"/>
    </row>
    <row r="72" spans="1:6" ht="12.75" customHeight="1">
      <c r="A72" s="713" t="s">
        <v>579</v>
      </c>
      <c r="B72" s="714" t="s">
        <v>294</v>
      </c>
      <c r="C72" s="726" t="s">
        <v>293</v>
      </c>
      <c r="D72" s="727"/>
      <c r="E72" s="728"/>
      <c r="F72" s="353"/>
    </row>
    <row r="73" spans="1:6" ht="12.75" customHeight="1">
      <c r="A73" s="713" t="s">
        <v>580</v>
      </c>
      <c r="B73" s="714" t="s">
        <v>296</v>
      </c>
      <c r="C73" s="726" t="s">
        <v>295</v>
      </c>
      <c r="D73" s="727"/>
      <c r="E73" s="728"/>
      <c r="F73" s="353"/>
    </row>
    <row r="74" spans="1:6" ht="12.75" customHeight="1">
      <c r="A74" s="713" t="s">
        <v>298</v>
      </c>
      <c r="B74" s="714" t="s">
        <v>299</v>
      </c>
      <c r="C74" s="726" t="s">
        <v>297</v>
      </c>
      <c r="D74" s="727">
        <v>7019.57013</v>
      </c>
      <c r="E74" s="728">
        <v>4358.30599</v>
      </c>
      <c r="F74" s="353"/>
    </row>
    <row r="75" spans="1:6" ht="12.75" customHeight="1">
      <c r="A75" s="713" t="s">
        <v>301</v>
      </c>
      <c r="B75" s="714" t="s">
        <v>302</v>
      </c>
      <c r="C75" s="726" t="s">
        <v>300</v>
      </c>
      <c r="D75" s="727"/>
      <c r="E75" s="728">
        <v>3588.51415</v>
      </c>
      <c r="F75" s="353"/>
    </row>
    <row r="76" spans="1:6" ht="12.75" customHeight="1">
      <c r="A76" s="713" t="s">
        <v>304</v>
      </c>
      <c r="B76" s="714" t="s">
        <v>305</v>
      </c>
      <c r="C76" s="726" t="s">
        <v>303</v>
      </c>
      <c r="D76" s="727"/>
      <c r="E76" s="728"/>
      <c r="F76" s="353"/>
    </row>
    <row r="77" spans="1:6" ht="12.75" customHeight="1">
      <c r="A77" s="729" t="s">
        <v>307</v>
      </c>
      <c r="B77" s="714" t="s">
        <v>945</v>
      </c>
      <c r="C77" s="726" t="s">
        <v>306</v>
      </c>
      <c r="D77" s="349">
        <f>SUM(D78:D84)</f>
        <v>205765.03647000002</v>
      </c>
      <c r="E77" s="350">
        <f>SUM(E78:E84)</f>
        <v>276351.55090000003</v>
      </c>
      <c r="F77" s="353"/>
    </row>
    <row r="78" spans="1:6" ht="12.75" customHeight="1">
      <c r="A78" s="713" t="s">
        <v>934</v>
      </c>
      <c r="B78" s="714" t="s">
        <v>309</v>
      </c>
      <c r="C78" s="726" t="s">
        <v>308</v>
      </c>
      <c r="D78" s="727">
        <v>35.2604</v>
      </c>
      <c r="E78" s="728">
        <v>176.96662</v>
      </c>
      <c r="F78" s="353"/>
    </row>
    <row r="79" spans="1:6" ht="12.75" customHeight="1">
      <c r="A79" s="713" t="s">
        <v>312</v>
      </c>
      <c r="B79" s="714" t="s">
        <v>313</v>
      </c>
      <c r="C79" s="726" t="s">
        <v>310</v>
      </c>
      <c r="D79" s="727">
        <v>18.62838</v>
      </c>
      <c r="E79" s="728">
        <v>1.08537</v>
      </c>
      <c r="F79" s="353"/>
    </row>
    <row r="80" spans="1:6" ht="12.75" customHeight="1">
      <c r="A80" s="713" t="s">
        <v>935</v>
      </c>
      <c r="B80" s="714" t="s">
        <v>946</v>
      </c>
      <c r="C80" s="726" t="s">
        <v>314</v>
      </c>
      <c r="D80" s="727">
        <v>205711.14769</v>
      </c>
      <c r="E80" s="728">
        <v>276173.49891</v>
      </c>
      <c r="F80" s="353"/>
    </row>
    <row r="81" spans="1:6" ht="12.75" customHeight="1">
      <c r="A81" s="713" t="s">
        <v>316</v>
      </c>
      <c r="B81" s="714" t="s">
        <v>317</v>
      </c>
      <c r="C81" s="726" t="s">
        <v>315</v>
      </c>
      <c r="D81" s="727"/>
      <c r="E81" s="728"/>
      <c r="F81" s="353"/>
    </row>
    <row r="82" spans="1:6" ht="12.75" customHeight="1">
      <c r="A82" s="713" t="s">
        <v>319</v>
      </c>
      <c r="B82" s="714" t="s">
        <v>320</v>
      </c>
      <c r="C82" s="726" t="s">
        <v>318</v>
      </c>
      <c r="D82" s="727"/>
      <c r="E82" s="728"/>
      <c r="F82" s="353"/>
    </row>
    <row r="83" spans="1:6" ht="12.75" customHeight="1">
      <c r="A83" s="713" t="s">
        <v>322</v>
      </c>
      <c r="B83" s="714" t="s">
        <v>1072</v>
      </c>
      <c r="C83" s="726" t="s">
        <v>321</v>
      </c>
      <c r="D83" s="727"/>
      <c r="E83" s="728"/>
      <c r="F83" s="353"/>
    </row>
    <row r="84" spans="1:6" ht="12.75" customHeight="1">
      <c r="A84" s="713" t="s">
        <v>936</v>
      </c>
      <c r="B84" s="714" t="s">
        <v>947</v>
      </c>
      <c r="C84" s="726" t="s">
        <v>323</v>
      </c>
      <c r="D84" s="727"/>
      <c r="E84" s="728"/>
      <c r="F84" s="353"/>
    </row>
    <row r="85" spans="1:6" ht="12.75" customHeight="1">
      <c r="A85" s="729" t="s">
        <v>325</v>
      </c>
      <c r="B85" s="714" t="s">
        <v>948</v>
      </c>
      <c r="C85" s="726" t="s">
        <v>324</v>
      </c>
      <c r="D85" s="349">
        <f>SUM(D86:D87)</f>
        <v>1509.0834499999999</v>
      </c>
      <c r="E85" s="350">
        <f>SUM(E86:E87)</f>
        <v>1596.83781</v>
      </c>
      <c r="F85" s="353"/>
    </row>
    <row r="86" spans="1:6" ht="12.75" customHeight="1">
      <c r="A86" s="713" t="s">
        <v>327</v>
      </c>
      <c r="B86" s="714" t="s">
        <v>328</v>
      </c>
      <c r="C86" s="726" t="s">
        <v>949</v>
      </c>
      <c r="D86" s="727">
        <v>1446.27425</v>
      </c>
      <c r="E86" s="728">
        <v>1536.61493</v>
      </c>
      <c r="F86" s="353"/>
    </row>
    <row r="87" spans="1:6" ht="12.75" customHeight="1">
      <c r="A87" s="713" t="s">
        <v>330</v>
      </c>
      <c r="B87" s="714" t="s">
        <v>331</v>
      </c>
      <c r="C87" s="726" t="s">
        <v>326</v>
      </c>
      <c r="D87" s="727">
        <v>62.8092</v>
      </c>
      <c r="E87" s="728">
        <v>60.22288</v>
      </c>
      <c r="F87" s="353"/>
    </row>
    <row r="88" spans="1:6" ht="12.75" customHeight="1">
      <c r="A88" s="980" t="s">
        <v>334</v>
      </c>
      <c r="B88" s="714" t="s">
        <v>950</v>
      </c>
      <c r="C88" s="726" t="s">
        <v>329</v>
      </c>
      <c r="D88" s="982">
        <f>D7+D46</f>
        <v>300241.34473000007</v>
      </c>
      <c r="E88" s="983">
        <f>E7+E46</f>
        <v>430709.80984000006</v>
      </c>
      <c r="F88" s="353"/>
    </row>
    <row r="89" spans="1:6" ht="12.75" customHeight="1">
      <c r="A89" s="741" t="s">
        <v>1003</v>
      </c>
      <c r="B89" s="991" t="s">
        <v>1017</v>
      </c>
      <c r="C89" s="743" t="s">
        <v>1006</v>
      </c>
      <c r="D89" s="979">
        <f>D90</f>
        <v>0</v>
      </c>
      <c r="E89" s="350">
        <f>E90</f>
        <v>0</v>
      </c>
      <c r="F89" s="353"/>
    </row>
    <row r="90" spans="1:6" ht="12.75" customHeight="1">
      <c r="A90" s="741" t="s">
        <v>1004</v>
      </c>
      <c r="B90" s="714" t="s">
        <v>989</v>
      </c>
      <c r="C90" s="726" t="s">
        <v>1007</v>
      </c>
      <c r="D90" s="727"/>
      <c r="E90" s="728"/>
      <c r="F90" s="353"/>
    </row>
    <row r="91" spans="1:6" ht="12.75" customHeight="1" thickBot="1">
      <c r="A91" s="981" t="s">
        <v>1005</v>
      </c>
      <c r="B91" s="992" t="s">
        <v>1018</v>
      </c>
      <c r="C91" s="726" t="s">
        <v>1008</v>
      </c>
      <c r="D91" s="984">
        <f>D88+D89</f>
        <v>300241.34473000007</v>
      </c>
      <c r="E91" s="985">
        <f>E88+E89</f>
        <v>430709.80984000006</v>
      </c>
      <c r="F91" s="353"/>
    </row>
    <row r="92" spans="1:6" ht="12.75" customHeight="1" thickBot="1">
      <c r="A92" s="738" t="s">
        <v>336</v>
      </c>
      <c r="B92" s="1331" t="s">
        <v>337</v>
      </c>
      <c r="C92" s="1332"/>
      <c r="D92" s="739" t="s">
        <v>625</v>
      </c>
      <c r="E92" s="740" t="s">
        <v>626</v>
      </c>
      <c r="F92" s="353"/>
    </row>
    <row r="93" spans="1:6" ht="12.75" customHeight="1">
      <c r="A93" s="741" t="s">
        <v>338</v>
      </c>
      <c r="B93" s="742" t="s">
        <v>951</v>
      </c>
      <c r="C93" s="743" t="s">
        <v>332</v>
      </c>
      <c r="D93" s="347">
        <f>D94+D98</f>
        <v>209810.04712</v>
      </c>
      <c r="E93" s="348">
        <f>E94+E98</f>
        <v>312089.59242</v>
      </c>
      <c r="F93" s="353"/>
    </row>
    <row r="94" spans="1:6" ht="12.75" customHeight="1">
      <c r="A94" s="713" t="s">
        <v>340</v>
      </c>
      <c r="B94" s="714" t="s">
        <v>952</v>
      </c>
      <c r="C94" s="726" t="s">
        <v>333</v>
      </c>
      <c r="D94" s="349">
        <f>SUM(D95:D97)</f>
        <v>209177.40911</v>
      </c>
      <c r="E94" s="350">
        <f>SUM(E95:E97)</f>
        <v>307050.54446</v>
      </c>
      <c r="F94" s="353"/>
    </row>
    <row r="95" spans="1:6" ht="12.75" customHeight="1">
      <c r="A95" s="713" t="s">
        <v>342</v>
      </c>
      <c r="B95" s="714" t="s">
        <v>343</v>
      </c>
      <c r="C95" s="726" t="s">
        <v>335</v>
      </c>
      <c r="D95" s="727">
        <v>83353.16864</v>
      </c>
      <c r="E95" s="728">
        <v>142647.10166</v>
      </c>
      <c r="F95" s="353"/>
    </row>
    <row r="96" spans="1:6" ht="12.75" customHeight="1">
      <c r="A96" s="713" t="s">
        <v>345</v>
      </c>
      <c r="B96" s="714" t="s">
        <v>953</v>
      </c>
      <c r="C96" s="726" t="s">
        <v>339</v>
      </c>
      <c r="D96" s="727">
        <v>125824.24047</v>
      </c>
      <c r="E96" s="728">
        <v>164403.4428</v>
      </c>
      <c r="F96" s="353"/>
    </row>
    <row r="97" spans="1:6" ht="12.75" customHeight="1">
      <c r="A97" s="713" t="s">
        <v>347</v>
      </c>
      <c r="B97" s="714" t="s">
        <v>348</v>
      </c>
      <c r="C97" s="726" t="s">
        <v>341</v>
      </c>
      <c r="D97" s="727"/>
      <c r="E97" s="728"/>
      <c r="F97" s="717"/>
    </row>
    <row r="98" spans="1:6" ht="12.75" customHeight="1">
      <c r="A98" s="729" t="s">
        <v>655</v>
      </c>
      <c r="B98" s="714" t="s">
        <v>1073</v>
      </c>
      <c r="C98" s="726" t="s">
        <v>344</v>
      </c>
      <c r="D98" s="349">
        <f>SUM(D99:D102)</f>
        <v>632.63801</v>
      </c>
      <c r="E98" s="350">
        <f>SUM(E99:E102)</f>
        <v>5039.04796</v>
      </c>
      <c r="F98" s="353"/>
    </row>
    <row r="99" spans="1:6" ht="12.75" customHeight="1">
      <c r="A99" s="713" t="s">
        <v>352</v>
      </c>
      <c r="B99" s="714" t="s">
        <v>353</v>
      </c>
      <c r="C99" s="726" t="s">
        <v>346</v>
      </c>
      <c r="D99" s="727"/>
      <c r="E99" s="728">
        <v>5039.04796</v>
      </c>
      <c r="F99" s="353"/>
    </row>
    <row r="100" spans="1:6" ht="12.75" customHeight="1">
      <c r="A100" s="713" t="s">
        <v>355</v>
      </c>
      <c r="B100" s="714" t="s">
        <v>356</v>
      </c>
      <c r="C100" s="726" t="s">
        <v>349</v>
      </c>
      <c r="D100" s="727">
        <v>632.63801</v>
      </c>
      <c r="E100" s="728"/>
      <c r="F100" s="353"/>
    </row>
    <row r="101" spans="1:6" ht="12.75" customHeight="1">
      <c r="A101" s="713" t="s">
        <v>657</v>
      </c>
      <c r="B101" s="714" t="s">
        <v>358</v>
      </c>
      <c r="C101" s="726" t="s">
        <v>350</v>
      </c>
      <c r="D101" s="727"/>
      <c r="E101" s="728"/>
      <c r="F101" s="353"/>
    </row>
    <row r="102" spans="1:6" ht="12.75" customHeight="1">
      <c r="A102" s="713" t="s">
        <v>1020</v>
      </c>
      <c r="B102" s="988" t="s">
        <v>1019</v>
      </c>
      <c r="C102" s="726" t="s">
        <v>1002</v>
      </c>
      <c r="D102" s="727"/>
      <c r="E102" s="728"/>
      <c r="F102" s="353"/>
    </row>
    <row r="103" spans="1:6" ht="12.75" customHeight="1">
      <c r="A103" s="713" t="s">
        <v>360</v>
      </c>
      <c r="B103" s="744" t="s">
        <v>954</v>
      </c>
      <c r="C103" s="726" t="s">
        <v>354</v>
      </c>
      <c r="D103" s="349">
        <f>D104+D106+D114+D138</f>
        <v>87224.72068000001</v>
      </c>
      <c r="E103" s="350">
        <f>E104+E106+E114+E138</f>
        <v>118076.92525999997</v>
      </c>
      <c r="F103" s="353"/>
    </row>
    <row r="104" spans="1:6" ht="12.75" customHeight="1">
      <c r="A104" s="713" t="s">
        <v>362</v>
      </c>
      <c r="B104" s="714" t="s">
        <v>955</v>
      </c>
      <c r="C104" s="726" t="s">
        <v>357</v>
      </c>
      <c r="D104" s="349">
        <f>D105</f>
        <v>0</v>
      </c>
      <c r="E104" s="350">
        <f>E105</f>
        <v>0</v>
      </c>
      <c r="F104" s="353"/>
    </row>
    <row r="105" spans="1:6" ht="12.75" customHeight="1">
      <c r="A105" s="713" t="s">
        <v>364</v>
      </c>
      <c r="B105" s="714" t="s">
        <v>365</v>
      </c>
      <c r="C105" s="726" t="s">
        <v>359</v>
      </c>
      <c r="D105" s="727"/>
      <c r="E105" s="728"/>
      <c r="F105" s="353"/>
    </row>
    <row r="106" spans="1:6" ht="12.75" customHeight="1">
      <c r="A106" s="713" t="s">
        <v>367</v>
      </c>
      <c r="B106" s="714" t="s">
        <v>956</v>
      </c>
      <c r="C106" s="726" t="s">
        <v>361</v>
      </c>
      <c r="D106" s="349">
        <f>SUM(D107:D113)</f>
        <v>0</v>
      </c>
      <c r="E106" s="350">
        <f>SUM(E107:E113)</f>
        <v>0</v>
      </c>
      <c r="F106" s="353"/>
    </row>
    <row r="107" spans="1:6" ht="12.75" customHeight="1">
      <c r="A107" s="713" t="s">
        <v>937</v>
      </c>
      <c r="B107" s="714" t="s">
        <v>369</v>
      </c>
      <c r="C107" s="726" t="s">
        <v>363</v>
      </c>
      <c r="D107" s="727"/>
      <c r="E107" s="728"/>
      <c r="F107" s="353"/>
    </row>
    <row r="108" spans="1:6" ht="12.75" customHeight="1">
      <c r="A108" s="713" t="s">
        <v>581</v>
      </c>
      <c r="B108" s="714" t="s">
        <v>371</v>
      </c>
      <c r="C108" s="726" t="s">
        <v>366</v>
      </c>
      <c r="D108" s="727"/>
      <c r="E108" s="728"/>
      <c r="F108" s="353"/>
    </row>
    <row r="109" spans="1:6" ht="12.75" customHeight="1">
      <c r="A109" s="713" t="s">
        <v>373</v>
      </c>
      <c r="B109" s="714" t="s">
        <v>374</v>
      </c>
      <c r="C109" s="726" t="s">
        <v>368</v>
      </c>
      <c r="D109" s="727"/>
      <c r="E109" s="728"/>
      <c r="F109" s="353"/>
    </row>
    <row r="110" spans="1:6" ht="12.75" customHeight="1">
      <c r="A110" s="713" t="s">
        <v>376</v>
      </c>
      <c r="B110" s="714" t="s">
        <v>377</v>
      </c>
      <c r="C110" s="726" t="s">
        <v>370</v>
      </c>
      <c r="D110" s="727"/>
      <c r="E110" s="728"/>
      <c r="F110" s="353"/>
    </row>
    <row r="111" spans="1:6" ht="12.75" customHeight="1">
      <c r="A111" s="713" t="s">
        <v>379</v>
      </c>
      <c r="B111" s="714" t="s">
        <v>380</v>
      </c>
      <c r="C111" s="726" t="s">
        <v>372</v>
      </c>
      <c r="D111" s="727"/>
      <c r="E111" s="728"/>
      <c r="F111" s="353"/>
    </row>
    <row r="112" spans="1:6" ht="12.75" customHeight="1">
      <c r="A112" s="713" t="s">
        <v>382</v>
      </c>
      <c r="B112" s="714" t="s">
        <v>383</v>
      </c>
      <c r="C112" s="726" t="s">
        <v>375</v>
      </c>
      <c r="D112" s="727"/>
      <c r="E112" s="728"/>
      <c r="F112" s="353"/>
    </row>
    <row r="113" spans="1:6" ht="12.75" customHeight="1">
      <c r="A113" s="713" t="s">
        <v>385</v>
      </c>
      <c r="B113" s="714" t="s">
        <v>386</v>
      </c>
      <c r="C113" s="726" t="s">
        <v>378</v>
      </c>
      <c r="D113" s="727"/>
      <c r="E113" s="728"/>
      <c r="F113" s="353"/>
    </row>
    <row r="114" spans="1:6" ht="12.75" customHeight="1">
      <c r="A114" s="729" t="s">
        <v>388</v>
      </c>
      <c r="B114" s="714" t="s">
        <v>957</v>
      </c>
      <c r="C114" s="726" t="s">
        <v>381</v>
      </c>
      <c r="D114" s="349">
        <f>SUM(D115:D137)</f>
        <v>79623.42798000001</v>
      </c>
      <c r="E114" s="350">
        <f>SUM(E115:E137)</f>
        <v>108938.14564999998</v>
      </c>
      <c r="F114" s="353"/>
    </row>
    <row r="115" spans="1:6" ht="12.75" customHeight="1">
      <c r="A115" s="713" t="s">
        <v>390</v>
      </c>
      <c r="B115" s="714" t="s">
        <v>1074</v>
      </c>
      <c r="C115" s="726" t="s">
        <v>384</v>
      </c>
      <c r="D115" s="727">
        <v>1979.16834</v>
      </c>
      <c r="E115" s="728">
        <v>186.01022</v>
      </c>
      <c r="F115" s="353"/>
    </row>
    <row r="116" spans="1:6" ht="12.75" customHeight="1">
      <c r="A116" s="713" t="s">
        <v>392</v>
      </c>
      <c r="B116" s="714" t="s">
        <v>393</v>
      </c>
      <c r="C116" s="726" t="s">
        <v>387</v>
      </c>
      <c r="D116" s="727"/>
      <c r="E116" s="728"/>
      <c r="F116" s="353"/>
    </row>
    <row r="117" spans="1:6" ht="12.75" customHeight="1">
      <c r="A117" s="713" t="s">
        <v>395</v>
      </c>
      <c r="B117" s="714" t="s">
        <v>396</v>
      </c>
      <c r="C117" s="726" t="s">
        <v>389</v>
      </c>
      <c r="D117" s="727">
        <v>175.7294</v>
      </c>
      <c r="E117" s="728">
        <v>336.41799</v>
      </c>
      <c r="F117" s="353"/>
    </row>
    <row r="118" spans="1:6" ht="12.75" customHeight="1">
      <c r="A118" s="713" t="s">
        <v>398</v>
      </c>
      <c r="B118" s="714" t="s">
        <v>399</v>
      </c>
      <c r="C118" s="726" t="s">
        <v>391</v>
      </c>
      <c r="D118" s="727">
        <v>1822.06787</v>
      </c>
      <c r="E118" s="728">
        <v>1334.08603</v>
      </c>
      <c r="F118" s="353"/>
    </row>
    <row r="119" spans="1:6" ht="12.75" customHeight="1">
      <c r="A119" s="713" t="s">
        <v>401</v>
      </c>
      <c r="B119" s="714" t="s">
        <v>402</v>
      </c>
      <c r="C119" s="726" t="s">
        <v>394</v>
      </c>
      <c r="D119" s="727">
        <v>22965.967</v>
      </c>
      <c r="E119" s="728">
        <v>23369.00661</v>
      </c>
      <c r="F119" s="353"/>
    </row>
    <row r="120" spans="1:6" ht="12.75" customHeight="1">
      <c r="A120" s="713" t="s">
        <v>404</v>
      </c>
      <c r="B120" s="714" t="s">
        <v>405</v>
      </c>
      <c r="C120" s="726" t="s">
        <v>397</v>
      </c>
      <c r="D120" s="727">
        <v>490.095</v>
      </c>
      <c r="E120" s="728">
        <v>581.223</v>
      </c>
      <c r="F120" s="353"/>
    </row>
    <row r="121" spans="1:6" ht="12.75" customHeight="1">
      <c r="A121" s="713" t="s">
        <v>628</v>
      </c>
      <c r="B121" s="714" t="s">
        <v>273</v>
      </c>
      <c r="C121" s="726" t="s">
        <v>400</v>
      </c>
      <c r="D121" s="727">
        <v>12809.008</v>
      </c>
      <c r="E121" s="728">
        <v>13009.58104</v>
      </c>
      <c r="F121" s="353"/>
    </row>
    <row r="122" spans="1:6" ht="12.75" customHeight="1">
      <c r="A122" s="713" t="s">
        <v>408</v>
      </c>
      <c r="B122" s="714" t="s">
        <v>276</v>
      </c>
      <c r="C122" s="726" t="s">
        <v>403</v>
      </c>
      <c r="D122" s="727"/>
      <c r="E122" s="728"/>
      <c r="F122" s="353"/>
    </row>
    <row r="123" spans="1:6" ht="12.75" customHeight="1">
      <c r="A123" s="713" t="s">
        <v>410</v>
      </c>
      <c r="B123" s="714" t="s">
        <v>279</v>
      </c>
      <c r="C123" s="726" t="s">
        <v>406</v>
      </c>
      <c r="D123" s="727">
        <v>6454.773</v>
      </c>
      <c r="E123" s="728">
        <v>6489.602</v>
      </c>
      <c r="F123" s="353"/>
    </row>
    <row r="124" spans="1:6" ht="12.75" customHeight="1">
      <c r="A124" s="713" t="s">
        <v>412</v>
      </c>
      <c r="B124" s="714" t="s">
        <v>282</v>
      </c>
      <c r="C124" s="726" t="s">
        <v>407</v>
      </c>
      <c r="D124" s="727"/>
      <c r="E124" s="728"/>
      <c r="F124" s="353"/>
    </row>
    <row r="125" spans="1:6" ht="12.75" customHeight="1">
      <c r="A125" s="713" t="s">
        <v>414</v>
      </c>
      <c r="B125" s="714" t="s">
        <v>285</v>
      </c>
      <c r="C125" s="726" t="s">
        <v>409</v>
      </c>
      <c r="D125" s="727"/>
      <c r="E125" s="728"/>
      <c r="F125" s="353"/>
    </row>
    <row r="126" spans="1:6" ht="12.75" customHeight="1">
      <c r="A126" s="713" t="s">
        <v>416</v>
      </c>
      <c r="B126" s="714" t="s">
        <v>288</v>
      </c>
      <c r="C126" s="726" t="s">
        <v>411</v>
      </c>
      <c r="D126" s="727">
        <v>32226.16837</v>
      </c>
      <c r="E126" s="728">
        <v>61424.85476</v>
      </c>
      <c r="F126" s="353"/>
    </row>
    <row r="127" spans="1:6" ht="12.75">
      <c r="A127" s="713" t="s">
        <v>651</v>
      </c>
      <c r="B127" s="714" t="s">
        <v>290</v>
      </c>
      <c r="C127" s="726" t="s">
        <v>413</v>
      </c>
      <c r="D127" s="727"/>
      <c r="E127" s="728"/>
      <c r="F127" s="353"/>
    </row>
    <row r="128" spans="1:6" ht="12.75">
      <c r="A128" s="737" t="s">
        <v>656</v>
      </c>
      <c r="B128" s="714" t="s">
        <v>419</v>
      </c>
      <c r="C128" s="726" t="s">
        <v>415</v>
      </c>
      <c r="D128" s="727"/>
      <c r="E128" s="728"/>
      <c r="F128" s="353"/>
    </row>
    <row r="129" spans="1:6" ht="12.75" customHeight="1">
      <c r="A129" s="713" t="s">
        <v>965</v>
      </c>
      <c r="B129" s="714" t="s">
        <v>421</v>
      </c>
      <c r="C129" s="726" t="s">
        <v>417</v>
      </c>
      <c r="D129" s="727"/>
      <c r="E129" s="728"/>
      <c r="F129" s="353"/>
    </row>
    <row r="130" spans="1:6" ht="12.75" customHeight="1">
      <c r="A130" s="713" t="s">
        <v>423</v>
      </c>
      <c r="B130" s="714" t="s">
        <v>294</v>
      </c>
      <c r="C130" s="726" t="s">
        <v>418</v>
      </c>
      <c r="D130" s="727"/>
      <c r="E130" s="728"/>
      <c r="F130" s="353"/>
    </row>
    <row r="131" spans="1:6" ht="12.75" customHeight="1">
      <c r="A131" s="713" t="s">
        <v>425</v>
      </c>
      <c r="B131" s="714" t="s">
        <v>426</v>
      </c>
      <c r="C131" s="726" t="s">
        <v>420</v>
      </c>
      <c r="D131" s="727">
        <v>136.256</v>
      </c>
      <c r="E131" s="728">
        <v>509.29</v>
      </c>
      <c r="F131" s="353"/>
    </row>
    <row r="132" spans="1:6" ht="12.75" customHeight="1">
      <c r="A132" s="713" t="s">
        <v>938</v>
      </c>
      <c r="B132" s="714" t="s">
        <v>428</v>
      </c>
      <c r="C132" s="726" t="s">
        <v>422</v>
      </c>
      <c r="D132" s="727"/>
      <c r="E132" s="728"/>
      <c r="F132" s="353"/>
    </row>
    <row r="133" spans="1:6" ht="12.75" customHeight="1">
      <c r="A133" s="713" t="s">
        <v>430</v>
      </c>
      <c r="B133" s="714" t="s">
        <v>431</v>
      </c>
      <c r="C133" s="726" t="s">
        <v>424</v>
      </c>
      <c r="D133" s="727"/>
      <c r="E133" s="728"/>
      <c r="F133" s="353"/>
    </row>
    <row r="134" spans="1:6" ht="12.75" customHeight="1">
      <c r="A134" s="713" t="s">
        <v>582</v>
      </c>
      <c r="B134" s="714" t="s">
        <v>433</v>
      </c>
      <c r="C134" s="726" t="s">
        <v>427</v>
      </c>
      <c r="D134" s="727"/>
      <c r="E134" s="728"/>
      <c r="F134" s="353"/>
    </row>
    <row r="135" spans="1:6" ht="12.75" customHeight="1">
      <c r="A135" s="713" t="s">
        <v>435</v>
      </c>
      <c r="B135" s="714" t="s">
        <v>436</v>
      </c>
      <c r="C135" s="726" t="s">
        <v>429</v>
      </c>
      <c r="D135" s="727"/>
      <c r="E135" s="728"/>
      <c r="F135" s="353"/>
    </row>
    <row r="136" spans="1:6" ht="12.75" customHeight="1">
      <c r="A136" s="713" t="s">
        <v>438</v>
      </c>
      <c r="B136" s="714" t="s">
        <v>383</v>
      </c>
      <c r="C136" s="726" t="s">
        <v>432</v>
      </c>
      <c r="D136" s="727">
        <v>564.195</v>
      </c>
      <c r="E136" s="728">
        <v>1698.074</v>
      </c>
      <c r="F136" s="353"/>
    </row>
    <row r="137" spans="1:6" ht="12.75" customHeight="1">
      <c r="A137" s="713" t="s">
        <v>440</v>
      </c>
      <c r="B137" s="714" t="s">
        <v>441</v>
      </c>
      <c r="C137" s="726" t="s">
        <v>434</v>
      </c>
      <c r="D137" s="727"/>
      <c r="E137" s="728"/>
      <c r="F137" s="353"/>
    </row>
    <row r="138" spans="1:6" ht="12.75" customHeight="1">
      <c r="A138" s="729" t="s">
        <v>443</v>
      </c>
      <c r="B138" s="714" t="s">
        <v>958</v>
      </c>
      <c r="C138" s="726" t="s">
        <v>437</v>
      </c>
      <c r="D138" s="349">
        <f>SUM(D139:D140)</f>
        <v>7601.2927</v>
      </c>
      <c r="E138" s="350">
        <f>SUM(E139:E140)</f>
        <v>9138.77961</v>
      </c>
      <c r="F138" s="353"/>
    </row>
    <row r="139" spans="1:6" ht="12.75" customHeight="1">
      <c r="A139" s="713" t="s">
        <v>445</v>
      </c>
      <c r="B139" s="714" t="s">
        <v>446</v>
      </c>
      <c r="C139" s="726" t="s">
        <v>439</v>
      </c>
      <c r="D139" s="727"/>
      <c r="E139" s="728">
        <v>790.11457</v>
      </c>
      <c r="F139" s="353"/>
    </row>
    <row r="140" spans="1:6" ht="12.75" customHeight="1">
      <c r="A140" s="713" t="s">
        <v>447</v>
      </c>
      <c r="B140" s="714" t="s">
        <v>448</v>
      </c>
      <c r="C140" s="726" t="s">
        <v>442</v>
      </c>
      <c r="D140" s="727">
        <v>7601.2927</v>
      </c>
      <c r="E140" s="728">
        <v>8348.66504</v>
      </c>
      <c r="F140" s="353"/>
    </row>
    <row r="141" spans="1:6" ht="12.75" customHeight="1">
      <c r="A141" s="980" t="s">
        <v>449</v>
      </c>
      <c r="B141" s="714" t="s">
        <v>959</v>
      </c>
      <c r="C141" s="726" t="s">
        <v>444</v>
      </c>
      <c r="D141" s="986">
        <f>D93+D103</f>
        <v>297034.76780000003</v>
      </c>
      <c r="E141" s="983">
        <f>E93+E103</f>
        <v>430166.51768</v>
      </c>
      <c r="F141" s="353"/>
    </row>
    <row r="142" spans="1:6" ht="12.75" customHeight="1">
      <c r="A142" s="713" t="s">
        <v>1009</v>
      </c>
      <c r="B142" s="988" t="s">
        <v>1015</v>
      </c>
      <c r="C142" s="726" t="s">
        <v>1013</v>
      </c>
      <c r="D142" s="349">
        <f>D143</f>
        <v>3206.57693</v>
      </c>
      <c r="E142" s="350">
        <f>E143</f>
        <v>543.29216</v>
      </c>
      <c r="F142" s="353"/>
    </row>
    <row r="143" spans="1:6" ht="12.75" customHeight="1">
      <c r="A143" s="713" t="s">
        <v>1010</v>
      </c>
      <c r="B143" s="714" t="s">
        <v>989</v>
      </c>
      <c r="C143" s="726" t="s">
        <v>1014</v>
      </c>
      <c r="D143" s="727">
        <v>3206.57693</v>
      </c>
      <c r="E143" s="728">
        <v>543.29216</v>
      </c>
      <c r="F143" s="353"/>
    </row>
    <row r="144" spans="1:6" ht="12.75" customHeight="1" thickBot="1">
      <c r="A144" s="981" t="s">
        <v>1011</v>
      </c>
      <c r="B144" s="990" t="s">
        <v>1016</v>
      </c>
      <c r="C144" s="870" t="s">
        <v>1012</v>
      </c>
      <c r="D144" s="987">
        <f>D141+D142</f>
        <v>300241.34473</v>
      </c>
      <c r="E144" s="985">
        <f>E141+E142</f>
        <v>430709.80984</v>
      </c>
      <c r="F144" s="353"/>
    </row>
    <row r="145" spans="1:6" ht="12.75" customHeight="1">
      <c r="A145" s="746"/>
      <c r="B145" s="747"/>
      <c r="C145" s="747"/>
      <c r="D145" s="748"/>
      <c r="E145" s="748"/>
      <c r="F145" s="353"/>
    </row>
    <row r="146" spans="1:6" ht="12.75" customHeight="1">
      <c r="A146" s="746" t="s">
        <v>612</v>
      </c>
      <c r="B146" s="747"/>
      <c r="C146" s="747"/>
      <c r="D146" s="748"/>
      <c r="E146" s="748"/>
      <c r="F146" s="353"/>
    </row>
    <row r="147" spans="1:6" ht="12.75" customHeight="1">
      <c r="A147" s="749" t="s">
        <v>960</v>
      </c>
      <c r="B147" s="750"/>
      <c r="C147" s="750"/>
      <c r="D147" s="748"/>
      <c r="E147" s="748"/>
      <c r="F147" s="353"/>
    </row>
    <row r="148" spans="1:6" ht="12.75">
      <c r="A148" s="353" t="s">
        <v>961</v>
      </c>
      <c r="B148" s="751"/>
      <c r="C148" s="751"/>
      <c r="D148" s="748"/>
      <c r="E148" s="748"/>
      <c r="F148" s="353"/>
    </row>
    <row r="149" spans="1:6" ht="12.75" customHeight="1">
      <c r="A149" s="354" t="s">
        <v>1027</v>
      </c>
      <c r="B149" s="751"/>
      <c r="C149" s="751"/>
      <c r="D149" s="748"/>
      <c r="E149" s="748"/>
      <c r="F149" s="353"/>
    </row>
    <row r="152" spans="1:5" ht="12.75" customHeight="1">
      <c r="A152" s="800" t="s">
        <v>1023</v>
      </c>
      <c r="D152" s="802">
        <f>D91-D144</f>
        <v>0</v>
      </c>
      <c r="E152" s="802">
        <f>E91-E144</f>
        <v>0</v>
      </c>
    </row>
    <row r="153" spans="1:5" ht="12.75" customHeight="1">
      <c r="A153" s="800" t="s">
        <v>1024</v>
      </c>
      <c r="E153" s="802">
        <f>E99-2!D81</f>
        <v>-5.820766091346741E-11</v>
      </c>
    </row>
    <row r="155" spans="1:5" s="777" customFormat="1" ht="12.75" customHeight="1">
      <c r="A155" s="800"/>
      <c r="B155" s="801"/>
      <c r="C155" s="801"/>
      <c r="D155" s="989"/>
      <c r="E155" s="989"/>
    </row>
    <row r="160" spans="1:5" ht="12.75" customHeight="1">
      <c r="A160" s="800"/>
      <c r="D160" s="802"/>
      <c r="E160" s="802"/>
    </row>
    <row r="163" ht="12.75" customHeight="1">
      <c r="A163" s="800"/>
    </row>
    <row r="164" ht="12.75" customHeight="1">
      <c r="A164" s="800"/>
    </row>
  </sheetData>
  <sheetProtection/>
  <mergeCells count="6">
    <mergeCell ref="A1:E1"/>
    <mergeCell ref="A2:E2"/>
    <mergeCell ref="A3:E3"/>
    <mergeCell ref="A4:E4"/>
    <mergeCell ref="B6:C6"/>
    <mergeCell ref="B92:C92"/>
  </mergeCells>
  <printOptions/>
  <pageMargins left="0.5905511811023623" right="0" top="0.3937007874015748" bottom="0.1968503937007874" header="0" footer="0"/>
  <pageSetup horizontalDpi="600" verticalDpi="600" orientation="portrait" paperSize="9" scale="78" r:id="rId3"/>
  <rowBreaks count="1" manualBreakCount="1">
    <brk id="76" max="4" man="1"/>
  </rowBreaks>
  <legacyDrawing r:id="rId2"/>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Y50"/>
  <sheetViews>
    <sheetView zoomScalePageLayoutView="0" workbookViewId="0" topLeftCell="A16">
      <selection activeCell="H33" sqref="H33"/>
    </sheetView>
  </sheetViews>
  <sheetFormatPr defaultColWidth="9.140625" defaultRowHeight="15"/>
  <cols>
    <col min="1" max="2" width="4.7109375" style="0" customWidth="1"/>
    <col min="3" max="3" width="10.28125" style="0" customWidth="1"/>
    <col min="6" max="6" width="28.57421875" style="0" customWidth="1"/>
    <col min="7" max="7" width="4.7109375" style="0" customWidth="1"/>
    <col min="8" max="9" width="10.00390625" style="0" customWidth="1"/>
    <col min="10" max="13" width="10.421875" style="0" customWidth="1"/>
    <col min="14" max="14" width="7.421875" style="754" customWidth="1"/>
    <col min="15" max="15" width="10.421875" style="0" customWidth="1"/>
    <col min="16" max="16" width="10.8515625" style="0" customWidth="1"/>
    <col min="17" max="17" width="10.00390625" style="0" customWidth="1"/>
    <col min="18" max="18" width="0.85546875" style="0" customWidth="1"/>
    <col min="21" max="21" width="12.421875" style="0" customWidth="1"/>
  </cols>
  <sheetData>
    <row r="1" spans="1:14" ht="26.25">
      <c r="A1" s="1159" t="s">
        <v>789</v>
      </c>
      <c r="B1" s="1159"/>
      <c r="D1" s="168"/>
      <c r="E1" s="168"/>
      <c r="F1" s="168"/>
      <c r="G1" s="168"/>
      <c r="N1"/>
    </row>
    <row r="2" spans="3:21" ht="16.5" thickBot="1">
      <c r="C2" s="168"/>
      <c r="D2" s="168"/>
      <c r="E2" s="168"/>
      <c r="K2" s="951"/>
      <c r="L2" s="951"/>
      <c r="N2"/>
      <c r="U2" s="1160" t="s">
        <v>489</v>
      </c>
    </row>
    <row r="3" spans="1:21" ht="24.75" customHeight="1">
      <c r="A3" s="1401" t="s">
        <v>461</v>
      </c>
      <c r="B3" s="1198" t="s">
        <v>461</v>
      </c>
      <c r="C3" s="1404" t="s">
        <v>1088</v>
      </c>
      <c r="D3" s="1473"/>
      <c r="E3" s="1473"/>
      <c r="F3" s="1405"/>
      <c r="G3" s="1476" t="s">
        <v>98</v>
      </c>
      <c r="H3" s="1479" t="s">
        <v>680</v>
      </c>
      <c r="I3" s="1438"/>
      <c r="J3" s="1411" t="s">
        <v>681</v>
      </c>
      <c r="K3" s="1411"/>
      <c r="L3" s="1411" t="s">
        <v>682</v>
      </c>
      <c r="M3" s="1411"/>
      <c r="N3" s="1492" t="s">
        <v>1052</v>
      </c>
      <c r="O3" s="1494" t="s">
        <v>814</v>
      </c>
      <c r="P3" s="1428" t="s">
        <v>1089</v>
      </c>
      <c r="Q3" s="1415" t="s">
        <v>1090</v>
      </c>
      <c r="S3" s="1449" t="s">
        <v>1091</v>
      </c>
      <c r="T3" s="1471" t="s">
        <v>998</v>
      </c>
      <c r="U3" s="1480" t="s">
        <v>1119</v>
      </c>
    </row>
    <row r="4" spans="1:21" ht="30.75" customHeight="1">
      <c r="A4" s="1402"/>
      <c r="B4" s="1199" t="s">
        <v>1096</v>
      </c>
      <c r="C4" s="1406"/>
      <c r="D4" s="1474"/>
      <c r="E4" s="1474"/>
      <c r="F4" s="1407"/>
      <c r="G4" s="1477"/>
      <c r="H4" s="165" t="s">
        <v>742</v>
      </c>
      <c r="I4" s="157" t="s">
        <v>743</v>
      </c>
      <c r="J4" s="157" t="s">
        <v>614</v>
      </c>
      <c r="K4" s="157" t="s">
        <v>619</v>
      </c>
      <c r="L4" s="157" t="s">
        <v>614</v>
      </c>
      <c r="M4" s="157" t="s">
        <v>619</v>
      </c>
      <c r="N4" s="1493"/>
      <c r="O4" s="1495"/>
      <c r="P4" s="1429"/>
      <c r="Q4" s="1416"/>
      <c r="S4" s="1450"/>
      <c r="T4" s="1472"/>
      <c r="U4" s="1481"/>
    </row>
    <row r="5" spans="1:21" ht="15.75" thickBot="1">
      <c r="A5" s="1403"/>
      <c r="B5" s="1213" t="s">
        <v>1097</v>
      </c>
      <c r="C5" s="1408"/>
      <c r="D5" s="1475"/>
      <c r="E5" s="1475"/>
      <c r="F5" s="1409"/>
      <c r="G5" s="1478"/>
      <c r="H5" s="1214" t="s">
        <v>541</v>
      </c>
      <c r="I5" s="158" t="s">
        <v>542</v>
      </c>
      <c r="J5" s="158" t="s">
        <v>543</v>
      </c>
      <c r="K5" s="158" t="s">
        <v>544</v>
      </c>
      <c r="L5" s="158" t="s">
        <v>616</v>
      </c>
      <c r="M5" s="158" t="s">
        <v>617</v>
      </c>
      <c r="N5" s="1215" t="s">
        <v>728</v>
      </c>
      <c r="O5" s="1216" t="s">
        <v>741</v>
      </c>
      <c r="P5" s="159" t="s">
        <v>684</v>
      </c>
      <c r="Q5" s="160" t="s">
        <v>548</v>
      </c>
      <c r="S5" s="166" t="s">
        <v>549</v>
      </c>
      <c r="T5" s="1217" t="s">
        <v>27</v>
      </c>
      <c r="U5" s="1161" t="s">
        <v>586</v>
      </c>
    </row>
    <row r="6" spans="1:21" ht="15">
      <c r="A6" s="1162">
        <v>1</v>
      </c>
      <c r="B6" s="1200">
        <v>5</v>
      </c>
      <c r="C6" s="1511" t="s">
        <v>1098</v>
      </c>
      <c r="D6" s="1512"/>
      <c r="E6" s="1512"/>
      <c r="F6" s="1513"/>
      <c r="G6" s="953"/>
      <c r="H6" s="1163">
        <f>SUM(H10,H12:H13)</f>
        <v>3357.0516399999997</v>
      </c>
      <c r="I6" s="1163">
        <f aca="true" t="shared" si="0" ref="I6:Q6">SUM(I10,I12:I13)</f>
        <v>3357.0516399999997</v>
      </c>
      <c r="J6" s="1163">
        <f t="shared" si="0"/>
        <v>0</v>
      </c>
      <c r="K6" s="1163">
        <f t="shared" si="0"/>
        <v>0</v>
      </c>
      <c r="L6" s="1163">
        <f t="shared" si="0"/>
        <v>3357.0516399999997</v>
      </c>
      <c r="M6" s="1163">
        <f t="shared" si="0"/>
        <v>3357.0516399999997</v>
      </c>
      <c r="N6" s="1163"/>
      <c r="O6" s="1163">
        <f t="shared" si="0"/>
        <v>0</v>
      </c>
      <c r="P6" s="1163">
        <f t="shared" si="0"/>
        <v>0</v>
      </c>
      <c r="Q6" s="1164">
        <f t="shared" si="0"/>
        <v>0</v>
      </c>
      <c r="S6" s="1165">
        <f>SUM(S10,S12:S13)</f>
        <v>0</v>
      </c>
      <c r="T6" s="1164">
        <f>SUM(T10,T12:T13)</f>
        <v>3357.0516399999997</v>
      </c>
      <c r="U6" s="1164">
        <f>SUM(U10,U12:U13)</f>
        <v>0</v>
      </c>
    </row>
    <row r="7" spans="1:21" ht="15">
      <c r="A7" s="1218">
        <f>A6+1</f>
        <v>2</v>
      </c>
      <c r="B7" s="1202">
        <v>6</v>
      </c>
      <c r="C7" s="1482" t="s">
        <v>1099</v>
      </c>
      <c r="D7" s="1483"/>
      <c r="E7" s="1483"/>
      <c r="F7" s="1484"/>
      <c r="G7" s="1218" t="s">
        <v>603</v>
      </c>
      <c r="H7" s="1219">
        <f>H9+H11</f>
        <v>7569.7669399999995</v>
      </c>
      <c r="I7" s="1219">
        <f aca="true" t="shared" si="1" ref="I7:Q7">I9+I11</f>
        <v>7569.7669399999995</v>
      </c>
      <c r="J7" s="1219">
        <f t="shared" si="1"/>
        <v>0</v>
      </c>
      <c r="K7" s="1219">
        <f t="shared" si="1"/>
        <v>0</v>
      </c>
      <c r="L7" s="1219">
        <f t="shared" si="1"/>
        <v>7569.7669399999995</v>
      </c>
      <c r="M7" s="1219">
        <f t="shared" si="1"/>
        <v>7569.7669399999995</v>
      </c>
      <c r="N7" s="1219"/>
      <c r="O7" s="1219">
        <f t="shared" si="1"/>
        <v>0</v>
      </c>
      <c r="P7" s="1219">
        <f t="shared" si="1"/>
        <v>0</v>
      </c>
      <c r="Q7" s="1220">
        <f t="shared" si="1"/>
        <v>0</v>
      </c>
      <c r="S7" s="1221">
        <f>S9+S11</f>
        <v>0</v>
      </c>
      <c r="T7" s="1220">
        <f>T9+T11</f>
        <v>7569.7669399999995</v>
      </c>
      <c r="U7" s="1220">
        <f>U9+U11</f>
        <v>0</v>
      </c>
    </row>
    <row r="8" spans="1:21" ht="15">
      <c r="A8" s="169">
        <f aca="true" t="shared" si="2" ref="A8:A37">A7+1</f>
        <v>3</v>
      </c>
      <c r="B8" s="1201"/>
      <c r="C8" s="1423" t="s">
        <v>1127</v>
      </c>
      <c r="D8" s="1485"/>
      <c r="E8" s="1485"/>
      <c r="F8" s="1424"/>
      <c r="G8" s="684"/>
      <c r="H8" s="540">
        <f aca="true" t="shared" si="3" ref="H8:M8">SUM(H9:H13)</f>
        <v>10926.81858</v>
      </c>
      <c r="I8" s="540">
        <f t="shared" si="3"/>
        <v>10926.81858</v>
      </c>
      <c r="J8" s="540">
        <f t="shared" si="3"/>
        <v>0</v>
      </c>
      <c r="K8" s="540">
        <f t="shared" si="3"/>
        <v>0</v>
      </c>
      <c r="L8" s="540">
        <f t="shared" si="3"/>
        <v>10926.81858</v>
      </c>
      <c r="M8" s="540">
        <f t="shared" si="3"/>
        <v>10926.81858</v>
      </c>
      <c r="N8" s="540"/>
      <c r="O8" s="540">
        <f>SUM(O9:O13)</f>
        <v>0</v>
      </c>
      <c r="P8" s="540">
        <f>SUM(P9:P13)</f>
        <v>0</v>
      </c>
      <c r="Q8" s="541">
        <f>SUM(Q9:Q13)</f>
        <v>0</v>
      </c>
      <c r="S8" s="543">
        <f>SUM(S9:S13)</f>
        <v>0</v>
      </c>
      <c r="T8" s="541">
        <f>SUM(T9:T13)</f>
        <v>10926.81858</v>
      </c>
      <c r="U8" s="946">
        <f>SUM(U9:U13)</f>
        <v>0</v>
      </c>
    </row>
    <row r="9" spans="1:21" ht="15">
      <c r="A9" s="169">
        <f t="shared" si="2"/>
        <v>4</v>
      </c>
      <c r="B9" s="1201"/>
      <c r="C9" s="1207"/>
      <c r="D9" s="1122" t="s">
        <v>970</v>
      </c>
      <c r="E9" s="1123"/>
      <c r="F9" s="1124"/>
      <c r="G9" s="169" t="s">
        <v>603</v>
      </c>
      <c r="H9" s="755">
        <v>0</v>
      </c>
      <c r="I9" s="755"/>
      <c r="J9" s="755"/>
      <c r="K9" s="755"/>
      <c r="L9" s="589">
        <f aca="true" t="shared" si="4" ref="L9:M13">H9+J9</f>
        <v>0</v>
      </c>
      <c r="M9" s="589">
        <f t="shared" si="4"/>
        <v>0</v>
      </c>
      <c r="N9" s="448"/>
      <c r="O9" s="755"/>
      <c r="P9" s="589">
        <f>L9-M9</f>
        <v>0</v>
      </c>
      <c r="Q9" s="1166"/>
      <c r="S9" s="681"/>
      <c r="T9" s="590">
        <f>M9+S9</f>
        <v>0</v>
      </c>
      <c r="U9" s="1166"/>
    </row>
    <row r="10" spans="1:21" ht="15">
      <c r="A10" s="169">
        <f t="shared" si="2"/>
        <v>5</v>
      </c>
      <c r="B10" s="1201"/>
      <c r="C10" s="1207"/>
      <c r="D10" s="1122" t="s">
        <v>970</v>
      </c>
      <c r="E10" s="1123"/>
      <c r="F10" s="1124"/>
      <c r="G10" s="169"/>
      <c r="H10" s="755">
        <v>0</v>
      </c>
      <c r="I10" s="755"/>
      <c r="J10" s="755"/>
      <c r="K10" s="755"/>
      <c r="L10" s="589">
        <f t="shared" si="4"/>
        <v>0</v>
      </c>
      <c r="M10" s="589">
        <f t="shared" si="4"/>
        <v>0</v>
      </c>
      <c r="N10" s="448"/>
      <c r="O10" s="755"/>
      <c r="P10" s="589">
        <f>L10-M10</f>
        <v>0</v>
      </c>
      <c r="Q10" s="1166"/>
      <c r="S10" s="681"/>
      <c r="T10" s="590">
        <f>M10+S10</f>
        <v>0</v>
      </c>
      <c r="U10" s="1166"/>
    </row>
    <row r="11" spans="1:21" ht="15">
      <c r="A11" s="169">
        <f t="shared" si="2"/>
        <v>6</v>
      </c>
      <c r="B11" s="1201"/>
      <c r="C11" s="1207"/>
      <c r="D11" s="1125" t="s">
        <v>971</v>
      </c>
      <c r="E11" s="1126"/>
      <c r="F11" s="1127"/>
      <c r="G11" s="169" t="s">
        <v>603</v>
      </c>
      <c r="H11" s="755">
        <f>2110.16802+1381.10819+4078.49073</f>
        <v>7569.7669399999995</v>
      </c>
      <c r="I11" s="755">
        <f>2110.16802+1381.10819+4078.49073</f>
        <v>7569.7669399999995</v>
      </c>
      <c r="J11" s="755"/>
      <c r="K11" s="755"/>
      <c r="L11" s="589">
        <f t="shared" si="4"/>
        <v>7569.7669399999995</v>
      </c>
      <c r="M11" s="589">
        <f t="shared" si="4"/>
        <v>7569.7669399999995</v>
      </c>
      <c r="N11" s="443">
        <v>73.1</v>
      </c>
      <c r="O11" s="755"/>
      <c r="P11" s="589">
        <f>L11-M11</f>
        <v>0</v>
      </c>
      <c r="Q11" s="1166"/>
      <c r="S11" s="681"/>
      <c r="T11" s="590">
        <f>M11+S11</f>
        <v>7569.7669399999995</v>
      </c>
      <c r="U11" s="1166"/>
    </row>
    <row r="12" spans="1:21" ht="15">
      <c r="A12" s="169">
        <f t="shared" si="2"/>
        <v>7</v>
      </c>
      <c r="B12" s="1201"/>
      <c r="C12" s="1207"/>
      <c r="D12" s="1125" t="s">
        <v>971</v>
      </c>
      <c r="E12" s="1126"/>
      <c r="F12" s="1127"/>
      <c r="G12" s="169" t="s">
        <v>603</v>
      </c>
      <c r="H12" s="657">
        <f>2320.75764+606.227+430.067</f>
        <v>3357.0516399999997</v>
      </c>
      <c r="I12" s="657">
        <f>2320.75764+606.227+430.067</f>
        <v>3357.0516399999997</v>
      </c>
      <c r="J12" s="657"/>
      <c r="K12" s="657"/>
      <c r="L12" s="589">
        <f t="shared" si="4"/>
        <v>3357.0516399999997</v>
      </c>
      <c r="M12" s="589">
        <f t="shared" si="4"/>
        <v>3357.0516399999997</v>
      </c>
      <c r="N12" s="443">
        <v>75.9</v>
      </c>
      <c r="O12" s="657"/>
      <c r="P12" s="589">
        <f>L12-M12</f>
        <v>0</v>
      </c>
      <c r="Q12" s="1140"/>
      <c r="S12" s="446"/>
      <c r="T12" s="590">
        <f>M12+S12</f>
        <v>3357.0516399999997</v>
      </c>
      <c r="U12" s="1140"/>
    </row>
    <row r="13" spans="1:21" ht="15">
      <c r="A13" s="169">
        <f t="shared" si="2"/>
        <v>8</v>
      </c>
      <c r="B13" s="1201"/>
      <c r="C13" s="1207"/>
      <c r="D13" s="1125" t="s">
        <v>1053</v>
      </c>
      <c r="E13" s="1126"/>
      <c r="F13" s="1127"/>
      <c r="G13" s="169"/>
      <c r="H13" s="657">
        <v>0</v>
      </c>
      <c r="I13" s="657"/>
      <c r="J13" s="657"/>
      <c r="K13" s="657"/>
      <c r="L13" s="589">
        <f t="shared" si="4"/>
        <v>0</v>
      </c>
      <c r="M13" s="386">
        <f t="shared" si="4"/>
        <v>0</v>
      </c>
      <c r="N13" s="443"/>
      <c r="O13" s="657"/>
      <c r="P13" s="386">
        <f>L13-M13</f>
        <v>0</v>
      </c>
      <c r="Q13" s="1140"/>
      <c r="S13" s="446"/>
      <c r="T13" s="387">
        <f>M13+S13</f>
        <v>0</v>
      </c>
      <c r="U13" s="1140"/>
    </row>
    <row r="14" spans="1:21" ht="15">
      <c r="A14" s="437">
        <f t="shared" si="2"/>
        <v>9</v>
      </c>
      <c r="B14" s="1202">
        <v>15</v>
      </c>
      <c r="C14" s="1482" t="s">
        <v>1131</v>
      </c>
      <c r="D14" s="1483"/>
      <c r="E14" s="1483"/>
      <c r="F14" s="1484"/>
      <c r="G14" s="1167"/>
      <c r="H14" s="1168">
        <f aca="true" t="shared" si="5" ref="H14:M14">SUM(H17:H19)</f>
        <v>0</v>
      </c>
      <c r="I14" s="1168">
        <f t="shared" si="5"/>
        <v>0</v>
      </c>
      <c r="J14" s="1168">
        <f t="shared" si="5"/>
        <v>0</v>
      </c>
      <c r="K14" s="1168">
        <f t="shared" si="5"/>
        <v>0</v>
      </c>
      <c r="L14" s="1169">
        <f t="shared" si="5"/>
        <v>0</v>
      </c>
      <c r="M14" s="1168">
        <f t="shared" si="5"/>
        <v>0</v>
      </c>
      <c r="N14" s="1170"/>
      <c r="O14" s="1168">
        <f>SUM(O17:O19)</f>
        <v>0</v>
      </c>
      <c r="P14" s="1168">
        <f>SUM(P17:P19)</f>
        <v>0</v>
      </c>
      <c r="Q14" s="1171">
        <f>SUM(Q17:Q19)</f>
        <v>0</v>
      </c>
      <c r="S14" s="1172">
        <f>SUM(S17:S19)</f>
        <v>0</v>
      </c>
      <c r="T14" s="1171">
        <f>SUM(T17:T19)</f>
        <v>0</v>
      </c>
      <c r="U14" s="1171">
        <f>SUM(U17:U19)</f>
        <v>0</v>
      </c>
    </row>
    <row r="15" spans="1:21" ht="15">
      <c r="A15" s="437">
        <f t="shared" si="2"/>
        <v>10</v>
      </c>
      <c r="B15" s="1202">
        <v>16</v>
      </c>
      <c r="C15" s="1482" t="s">
        <v>1132</v>
      </c>
      <c r="D15" s="1483"/>
      <c r="E15" s="1483"/>
      <c r="F15" s="1484"/>
      <c r="G15" s="437" t="s">
        <v>603</v>
      </c>
      <c r="H15" s="1227">
        <f aca="true" t="shared" si="6" ref="H15:M15">H20</f>
        <v>0</v>
      </c>
      <c r="I15" s="1227">
        <f t="shared" si="6"/>
        <v>0</v>
      </c>
      <c r="J15" s="1219">
        <f t="shared" si="6"/>
        <v>0</v>
      </c>
      <c r="K15" s="1228">
        <f t="shared" si="6"/>
        <v>0</v>
      </c>
      <c r="L15" s="1169">
        <f t="shared" si="6"/>
        <v>0</v>
      </c>
      <c r="M15" s="1227">
        <f t="shared" si="6"/>
        <v>0</v>
      </c>
      <c r="N15" s="1177"/>
      <c r="O15" s="1168">
        <f>O20</f>
        <v>0</v>
      </c>
      <c r="P15" s="1168">
        <f>P20</f>
        <v>0</v>
      </c>
      <c r="Q15" s="1229">
        <f>Q20</f>
        <v>0</v>
      </c>
      <c r="S15" s="1230">
        <f>S20</f>
        <v>0</v>
      </c>
      <c r="T15" s="1229">
        <f>T20</f>
        <v>0</v>
      </c>
      <c r="U15" s="1229">
        <f>U20</f>
        <v>0</v>
      </c>
    </row>
    <row r="16" spans="1:21" ht="15">
      <c r="A16" s="169">
        <f t="shared" si="2"/>
        <v>11</v>
      </c>
      <c r="B16" s="1201"/>
      <c r="C16" s="1423" t="s">
        <v>1133</v>
      </c>
      <c r="D16" s="1485"/>
      <c r="E16" s="1485"/>
      <c r="F16" s="1424"/>
      <c r="G16" s="684"/>
      <c r="H16" s="540">
        <f>SUM(H17:H20)</f>
        <v>0</v>
      </c>
      <c r="I16" s="540">
        <f aca="true" t="shared" si="7" ref="I16:Q16">SUM(I17:I20)</f>
        <v>0</v>
      </c>
      <c r="J16" s="540">
        <f t="shared" si="7"/>
        <v>0</v>
      </c>
      <c r="K16" s="540">
        <f t="shared" si="7"/>
        <v>0</v>
      </c>
      <c r="L16" s="540">
        <f t="shared" si="7"/>
        <v>0</v>
      </c>
      <c r="M16" s="540">
        <f t="shared" si="7"/>
        <v>0</v>
      </c>
      <c r="N16" s="540">
        <f t="shared" si="7"/>
        <v>0</v>
      </c>
      <c r="O16" s="540">
        <f t="shared" si="7"/>
        <v>0</v>
      </c>
      <c r="P16" s="540">
        <f t="shared" si="7"/>
        <v>0</v>
      </c>
      <c r="Q16" s="541">
        <f t="shared" si="7"/>
        <v>0</v>
      </c>
      <c r="S16" s="543">
        <f>SUM(S17:S20)</f>
        <v>0</v>
      </c>
      <c r="T16" s="541">
        <f>SUM(T17:T20)</f>
        <v>0</v>
      </c>
      <c r="U16" s="946">
        <f>SUM(U17:U20)</f>
        <v>0</v>
      </c>
    </row>
    <row r="17" spans="1:21" ht="15">
      <c r="A17" s="169">
        <f t="shared" si="2"/>
        <v>12</v>
      </c>
      <c r="B17" s="1201"/>
      <c r="C17" s="1208" t="s">
        <v>1092</v>
      </c>
      <c r="D17" s="1486" t="s">
        <v>1059</v>
      </c>
      <c r="E17" s="1487"/>
      <c r="F17" s="1488"/>
      <c r="G17" s="1173"/>
      <c r="H17" s="1222">
        <v>0</v>
      </c>
      <c r="I17" s="1222"/>
      <c r="J17" s="1174"/>
      <c r="K17" s="1231"/>
      <c r="L17" s="1189">
        <f aca="true" t="shared" si="8" ref="L17:M20">H17+J17</f>
        <v>0</v>
      </c>
      <c r="M17" s="1189">
        <f t="shared" si="8"/>
        <v>0</v>
      </c>
      <c r="N17" s="761"/>
      <c r="O17" s="1223"/>
      <c r="P17" s="1189">
        <f>L17-M17</f>
        <v>0</v>
      </c>
      <c r="Q17" s="1224"/>
      <c r="S17" s="760"/>
      <c r="T17" s="1225">
        <f>M17+S17</f>
        <v>0</v>
      </c>
      <c r="U17" s="1226"/>
    </row>
    <row r="18" spans="1:21" ht="15">
      <c r="A18" s="169">
        <f t="shared" si="2"/>
        <v>13</v>
      </c>
      <c r="B18" s="1201"/>
      <c r="C18" s="1208" t="s">
        <v>1093</v>
      </c>
      <c r="D18" s="1489" t="s">
        <v>1094</v>
      </c>
      <c r="E18" s="1490"/>
      <c r="F18" s="1491"/>
      <c r="G18" s="1173"/>
      <c r="H18" s="657">
        <v>0</v>
      </c>
      <c r="I18" s="657"/>
      <c r="J18" s="657"/>
      <c r="K18" s="657"/>
      <c r="L18" s="589">
        <f t="shared" si="8"/>
        <v>0</v>
      </c>
      <c r="M18" s="589">
        <f t="shared" si="8"/>
        <v>0</v>
      </c>
      <c r="N18" s="443"/>
      <c r="O18" s="443"/>
      <c r="P18" s="386">
        <f>L18-M18</f>
        <v>0</v>
      </c>
      <c r="Q18" s="1140"/>
      <c r="S18" s="446"/>
      <c r="T18" s="1175">
        <f>M18+S18</f>
        <v>0</v>
      </c>
      <c r="U18" s="1140"/>
    </row>
    <row r="19" spans="1:21" ht="15">
      <c r="A19" s="169">
        <f t="shared" si="2"/>
        <v>14</v>
      </c>
      <c r="B19" s="1201"/>
      <c r="C19" s="1208"/>
      <c r="D19" s="1152"/>
      <c r="E19" s="1153"/>
      <c r="F19" s="1154"/>
      <c r="G19" s="1173"/>
      <c r="H19" s="657"/>
      <c r="I19" s="657"/>
      <c r="J19" s="657"/>
      <c r="K19" s="657"/>
      <c r="L19" s="589">
        <f t="shared" si="8"/>
        <v>0</v>
      </c>
      <c r="M19" s="589">
        <f t="shared" si="8"/>
        <v>0</v>
      </c>
      <c r="N19" s="443"/>
      <c r="O19" s="443"/>
      <c r="P19" s="386">
        <f>L19-M19</f>
        <v>0</v>
      </c>
      <c r="Q19" s="1140"/>
      <c r="S19" s="446"/>
      <c r="T19" s="1175">
        <f>M19+S19</f>
        <v>0</v>
      </c>
      <c r="U19" s="1140"/>
    </row>
    <row r="20" spans="1:21" ht="15">
      <c r="A20" s="169">
        <f t="shared" si="2"/>
        <v>15</v>
      </c>
      <c r="B20" s="1201"/>
      <c r="C20" s="1208"/>
      <c r="D20" s="1152"/>
      <c r="E20" s="1153"/>
      <c r="F20" s="1154"/>
      <c r="G20" s="169" t="s">
        <v>603</v>
      </c>
      <c r="H20" s="657"/>
      <c r="I20" s="657"/>
      <c r="J20" s="657"/>
      <c r="K20" s="657"/>
      <c r="L20" s="1196">
        <f t="shared" si="8"/>
        <v>0</v>
      </c>
      <c r="M20" s="1196">
        <f t="shared" si="8"/>
        <v>0</v>
      </c>
      <c r="N20" s="443"/>
      <c r="O20" s="657"/>
      <c r="P20" s="1197">
        <f>L20-M20</f>
        <v>0</v>
      </c>
      <c r="Q20" s="1140"/>
      <c r="S20" s="446"/>
      <c r="T20" s="1175">
        <f>M20+S20</f>
        <v>0</v>
      </c>
      <c r="U20" s="1140"/>
    </row>
    <row r="21" spans="1:21" ht="15">
      <c r="A21" s="437">
        <f t="shared" si="2"/>
        <v>16</v>
      </c>
      <c r="B21" s="1203">
        <v>22</v>
      </c>
      <c r="C21" s="1503" t="s">
        <v>1100</v>
      </c>
      <c r="D21" s="1504"/>
      <c r="E21" s="1504"/>
      <c r="F21" s="1505"/>
      <c r="G21" s="1167"/>
      <c r="H21" s="1176">
        <f aca="true" t="shared" si="9" ref="H21:M21">SUM(H25:H29,H31:H32,H35)</f>
        <v>0</v>
      </c>
      <c r="I21" s="1176">
        <f t="shared" si="9"/>
        <v>0</v>
      </c>
      <c r="J21" s="1176">
        <f t="shared" si="9"/>
        <v>0</v>
      </c>
      <c r="K21" s="1176">
        <f t="shared" si="9"/>
        <v>0</v>
      </c>
      <c r="L21" s="1176">
        <f t="shared" si="9"/>
        <v>0</v>
      </c>
      <c r="M21" s="1176">
        <f t="shared" si="9"/>
        <v>0</v>
      </c>
      <c r="N21" s="1177"/>
      <c r="O21" s="1176">
        <f>SUM(O25:O29,O31:O32,O35)</f>
        <v>0</v>
      </c>
      <c r="P21" s="1176">
        <f>SUM(P25:P29,P31:P32,P35)</f>
        <v>0</v>
      </c>
      <c r="Q21" s="1178">
        <f>SUM(Q25:Q29,Q31:Q32,Q35)</f>
        <v>0</v>
      </c>
      <c r="S21" s="1179">
        <f>SUM(S25:S29,S31:S32,S35)</f>
        <v>0</v>
      </c>
      <c r="T21" s="1178">
        <f>SUM(T25:T29,T31:T32,T35)</f>
        <v>0</v>
      </c>
      <c r="U21" s="1178">
        <f>SUM(U25:U29,U31:U32,U35)</f>
        <v>0</v>
      </c>
    </row>
    <row r="22" spans="1:21" ht="15">
      <c r="A22" s="437">
        <f t="shared" si="2"/>
        <v>17</v>
      </c>
      <c r="B22" s="1203">
        <v>23</v>
      </c>
      <c r="C22" s="1503" t="s">
        <v>1101</v>
      </c>
      <c r="D22" s="1504"/>
      <c r="E22" s="1504"/>
      <c r="F22" s="1505"/>
      <c r="G22" s="437" t="s">
        <v>603</v>
      </c>
      <c r="H22" s="1176">
        <f aca="true" t="shared" si="10" ref="H22:M22">SUM(H24,H33)</f>
        <v>479.66738</v>
      </c>
      <c r="I22" s="1176">
        <f t="shared" si="10"/>
        <v>479.66738</v>
      </c>
      <c r="J22" s="1176">
        <f t="shared" si="10"/>
        <v>0</v>
      </c>
      <c r="K22" s="1176">
        <f t="shared" si="10"/>
        <v>0</v>
      </c>
      <c r="L22" s="1176">
        <f t="shared" si="10"/>
        <v>479.66738</v>
      </c>
      <c r="M22" s="1176">
        <f t="shared" si="10"/>
        <v>479.66738</v>
      </c>
      <c r="N22" s="1177"/>
      <c r="O22" s="1168">
        <f>SUM(O24,O33)</f>
        <v>0</v>
      </c>
      <c r="P22" s="1176">
        <f>SUM(P24,P33)</f>
        <v>0</v>
      </c>
      <c r="Q22" s="1178">
        <f>SUM(Q24,Q33)</f>
        <v>0</v>
      </c>
      <c r="S22" s="1179">
        <f>SUM(S24,S33)</f>
        <v>0</v>
      </c>
      <c r="T22" s="1178">
        <f>SUM(T24,T33)</f>
        <v>479.66738</v>
      </c>
      <c r="U22" s="1178">
        <f>SUM(U24,U33)</f>
        <v>0</v>
      </c>
    </row>
    <row r="23" spans="1:21" ht="15">
      <c r="A23" s="169">
        <f t="shared" si="2"/>
        <v>18</v>
      </c>
      <c r="B23" s="1201"/>
      <c r="C23" s="1423" t="s">
        <v>1128</v>
      </c>
      <c r="D23" s="1485"/>
      <c r="E23" s="1485"/>
      <c r="F23" s="1424"/>
      <c r="G23" s="1180"/>
      <c r="H23" s="656">
        <f aca="true" t="shared" si="11" ref="H23:M23">SUM(H24:H29)</f>
        <v>0</v>
      </c>
      <c r="I23" s="656">
        <f t="shared" si="11"/>
        <v>0</v>
      </c>
      <c r="J23" s="656">
        <f t="shared" si="11"/>
        <v>0</v>
      </c>
      <c r="K23" s="656">
        <f t="shared" si="11"/>
        <v>0</v>
      </c>
      <c r="L23" s="656">
        <f t="shared" si="11"/>
        <v>0</v>
      </c>
      <c r="M23" s="656">
        <f t="shared" si="11"/>
        <v>0</v>
      </c>
      <c r="N23" s="592"/>
      <c r="O23" s="1129">
        <f>SUM(O24:O29)</f>
        <v>0</v>
      </c>
      <c r="P23" s="540">
        <f>SUM(P24:P29)</f>
        <v>0</v>
      </c>
      <c r="Q23" s="946">
        <f>SUM(Q24:Q29)</f>
        <v>0</v>
      </c>
      <c r="S23" s="543">
        <f>SUM(S24:S29)</f>
        <v>0</v>
      </c>
      <c r="T23" s="946">
        <f>SUM(T24:T29)</f>
        <v>0</v>
      </c>
      <c r="U23" s="946">
        <f>SUM(U24:U29)</f>
        <v>0</v>
      </c>
    </row>
    <row r="24" spans="1:21" ht="15">
      <c r="A24" s="169">
        <f t="shared" si="2"/>
        <v>19</v>
      </c>
      <c r="B24" s="1201"/>
      <c r="C24" s="1207"/>
      <c r="D24" s="1506" t="s">
        <v>1054</v>
      </c>
      <c r="E24" s="1507"/>
      <c r="F24" s="1508"/>
      <c r="G24" s="169" t="s">
        <v>603</v>
      </c>
      <c r="H24" s="657">
        <v>0</v>
      </c>
      <c r="I24" s="657"/>
      <c r="J24" s="657"/>
      <c r="K24" s="657"/>
      <c r="L24" s="589">
        <f aca="true" t="shared" si="12" ref="L24:L29">H24+J24</f>
        <v>0</v>
      </c>
      <c r="M24" s="589">
        <f aca="true" t="shared" si="13" ref="M24:M29">I24+K24</f>
        <v>0</v>
      </c>
      <c r="N24" s="443"/>
      <c r="O24" s="657"/>
      <c r="P24" s="589">
        <f aca="true" t="shared" si="14" ref="P24:P29">L24-M24</f>
        <v>0</v>
      </c>
      <c r="Q24" s="1140"/>
      <c r="S24" s="446"/>
      <c r="T24" s="590">
        <f aca="true" t="shared" si="15" ref="T24:T29">M24+S24</f>
        <v>0</v>
      </c>
      <c r="U24" s="1140"/>
    </row>
    <row r="25" spans="1:21" ht="15">
      <c r="A25" s="169">
        <f t="shared" si="2"/>
        <v>20</v>
      </c>
      <c r="B25" s="1201"/>
      <c r="C25" s="1207"/>
      <c r="D25" s="1506" t="s">
        <v>1054</v>
      </c>
      <c r="E25" s="1507"/>
      <c r="F25" s="1508"/>
      <c r="G25" s="169"/>
      <c r="H25" s="657">
        <v>0</v>
      </c>
      <c r="I25" s="657"/>
      <c r="J25" s="657"/>
      <c r="K25" s="657"/>
      <c r="L25" s="589">
        <f t="shared" si="12"/>
        <v>0</v>
      </c>
      <c r="M25" s="589">
        <f t="shared" si="13"/>
        <v>0</v>
      </c>
      <c r="N25" s="443"/>
      <c r="O25" s="657"/>
      <c r="P25" s="589">
        <f t="shared" si="14"/>
        <v>0</v>
      </c>
      <c r="Q25" s="1140"/>
      <c r="S25" s="446"/>
      <c r="T25" s="590">
        <f t="shared" si="15"/>
        <v>0</v>
      </c>
      <c r="U25" s="1140"/>
    </row>
    <row r="26" spans="1:21" ht="15">
      <c r="A26" s="169">
        <f t="shared" si="2"/>
        <v>21</v>
      </c>
      <c r="B26" s="1201"/>
      <c r="C26" s="1207"/>
      <c r="D26" s="403" t="s">
        <v>1055</v>
      </c>
      <c r="E26" s="403"/>
      <c r="F26" s="436"/>
      <c r="G26" s="169"/>
      <c r="H26" s="657">
        <v>0</v>
      </c>
      <c r="I26" s="443"/>
      <c r="J26" s="443"/>
      <c r="K26" s="443"/>
      <c r="L26" s="589">
        <f t="shared" si="12"/>
        <v>0</v>
      </c>
      <c r="M26" s="589">
        <f t="shared" si="13"/>
        <v>0</v>
      </c>
      <c r="N26" s="443"/>
      <c r="O26" s="1128"/>
      <c r="P26" s="589">
        <f t="shared" si="14"/>
        <v>0</v>
      </c>
      <c r="Q26" s="891"/>
      <c r="S26" s="446"/>
      <c r="T26" s="590">
        <f t="shared" si="15"/>
        <v>0</v>
      </c>
      <c r="U26" s="1140"/>
    </row>
    <row r="27" spans="1:21" ht="15">
      <c r="A27" s="169">
        <f t="shared" si="2"/>
        <v>22</v>
      </c>
      <c r="B27" s="1201"/>
      <c r="C27" s="1207"/>
      <c r="D27" s="403" t="s">
        <v>1056</v>
      </c>
      <c r="E27" s="173"/>
      <c r="F27" s="436"/>
      <c r="G27" s="169"/>
      <c r="H27" s="657">
        <v>0</v>
      </c>
      <c r="I27" s="443"/>
      <c r="J27" s="443"/>
      <c r="K27" s="443"/>
      <c r="L27" s="589">
        <f t="shared" si="12"/>
        <v>0</v>
      </c>
      <c r="M27" s="589">
        <f t="shared" si="13"/>
        <v>0</v>
      </c>
      <c r="N27" s="443"/>
      <c r="O27" s="1128"/>
      <c r="P27" s="589">
        <f t="shared" si="14"/>
        <v>0</v>
      </c>
      <c r="Q27" s="891"/>
      <c r="S27" s="446"/>
      <c r="T27" s="590">
        <f t="shared" si="15"/>
        <v>0</v>
      </c>
      <c r="U27" s="1140"/>
    </row>
    <row r="28" spans="1:21" ht="15">
      <c r="A28" s="169">
        <f t="shared" si="2"/>
        <v>23</v>
      </c>
      <c r="B28" s="1201"/>
      <c r="C28" s="1207"/>
      <c r="D28" s="403" t="s">
        <v>1057</v>
      </c>
      <c r="E28" s="403"/>
      <c r="F28" s="436"/>
      <c r="G28" s="169"/>
      <c r="H28" s="657">
        <v>0</v>
      </c>
      <c r="I28" s="657"/>
      <c r="J28" s="657"/>
      <c r="K28" s="657"/>
      <c r="L28" s="589">
        <f t="shared" si="12"/>
        <v>0</v>
      </c>
      <c r="M28" s="589">
        <f t="shared" si="13"/>
        <v>0</v>
      </c>
      <c r="N28" s="443"/>
      <c r="O28" s="657"/>
      <c r="P28" s="589">
        <f t="shared" si="14"/>
        <v>0</v>
      </c>
      <c r="Q28" s="1140"/>
      <c r="S28" s="446"/>
      <c r="T28" s="590">
        <f t="shared" si="15"/>
        <v>0</v>
      </c>
      <c r="U28" s="1140"/>
    </row>
    <row r="29" spans="1:25" ht="15">
      <c r="A29" s="169">
        <f t="shared" si="2"/>
        <v>24</v>
      </c>
      <c r="B29" s="1201"/>
      <c r="C29" s="1209"/>
      <c r="D29" s="1130" t="s">
        <v>1058</v>
      </c>
      <c r="E29" s="1181"/>
      <c r="F29" s="1210"/>
      <c r="G29" s="1182"/>
      <c r="H29" s="657">
        <v>0</v>
      </c>
      <c r="I29" s="443"/>
      <c r="J29" s="443"/>
      <c r="K29" s="443"/>
      <c r="L29" s="589">
        <f t="shared" si="12"/>
        <v>0</v>
      </c>
      <c r="M29" s="589">
        <f t="shared" si="13"/>
        <v>0</v>
      </c>
      <c r="N29" s="443"/>
      <c r="O29" s="1128"/>
      <c r="P29" s="589">
        <f t="shared" si="14"/>
        <v>0</v>
      </c>
      <c r="Q29" s="891"/>
      <c r="S29" s="446"/>
      <c r="T29" s="590">
        <f t="shared" si="15"/>
        <v>0</v>
      </c>
      <c r="U29" s="1140"/>
      <c r="V29" s="547"/>
      <c r="W29" s="547"/>
      <c r="X29" s="547"/>
      <c r="Y29" s="547"/>
    </row>
    <row r="30" spans="1:21" ht="15">
      <c r="A30" s="390">
        <f t="shared" si="2"/>
        <v>25</v>
      </c>
      <c r="B30" s="173"/>
      <c r="C30" s="1503" t="s">
        <v>1129</v>
      </c>
      <c r="D30" s="1504"/>
      <c r="E30" s="1504"/>
      <c r="F30" s="1505"/>
      <c r="G30" s="1167"/>
      <c r="H30" s="756">
        <f aca="true" t="shared" si="16" ref="H30:M30">SUM(H31:H33)</f>
        <v>479.66738</v>
      </c>
      <c r="I30" s="756">
        <f t="shared" si="16"/>
        <v>479.66738</v>
      </c>
      <c r="J30" s="756">
        <f t="shared" si="16"/>
        <v>0</v>
      </c>
      <c r="K30" s="756">
        <f t="shared" si="16"/>
        <v>0</v>
      </c>
      <c r="L30" s="756">
        <f t="shared" si="16"/>
        <v>479.66738</v>
      </c>
      <c r="M30" s="756">
        <f t="shared" si="16"/>
        <v>479.66738</v>
      </c>
      <c r="N30" s="546"/>
      <c r="O30" s="1131">
        <f>SUM(O31:O33)</f>
        <v>0</v>
      </c>
      <c r="P30" s="591">
        <f>SUM(P31:P33)</f>
        <v>0</v>
      </c>
      <c r="Q30" s="1132">
        <f>SUM(Q31:Q33)</f>
        <v>0</v>
      </c>
      <c r="S30" s="892">
        <f>SUM(S31:S33)</f>
        <v>0</v>
      </c>
      <c r="T30" s="1132">
        <f>SUM(T31:T33)</f>
        <v>479.66738</v>
      </c>
      <c r="U30" s="1132">
        <f>SUM(U31:U33)</f>
        <v>0</v>
      </c>
    </row>
    <row r="31" spans="1:21" ht="15">
      <c r="A31" s="169">
        <f t="shared" si="2"/>
        <v>26</v>
      </c>
      <c r="B31" s="1201"/>
      <c r="C31" s="1207"/>
      <c r="D31" s="1486" t="s">
        <v>1059</v>
      </c>
      <c r="E31" s="1487"/>
      <c r="F31" s="1488"/>
      <c r="G31" s="1183"/>
      <c r="H31" s="657">
        <v>0</v>
      </c>
      <c r="I31" s="657"/>
      <c r="J31" s="657"/>
      <c r="K31" s="657"/>
      <c r="L31" s="589">
        <f aca="true" t="shared" si="17" ref="L31:M33">H31+J31</f>
        <v>0</v>
      </c>
      <c r="M31" s="589">
        <f t="shared" si="17"/>
        <v>0</v>
      </c>
      <c r="N31" s="443"/>
      <c r="O31" s="657"/>
      <c r="P31" s="589">
        <f>L31-M31</f>
        <v>0</v>
      </c>
      <c r="Q31" s="1140"/>
      <c r="S31" s="446"/>
      <c r="T31" s="590">
        <f>M31+S31</f>
        <v>0</v>
      </c>
      <c r="U31" s="1140"/>
    </row>
    <row r="32" spans="1:21" ht="15">
      <c r="A32" s="169">
        <f t="shared" si="2"/>
        <v>27</v>
      </c>
      <c r="B32" s="1201"/>
      <c r="C32" s="1207"/>
      <c r="D32" s="1486" t="s">
        <v>1060</v>
      </c>
      <c r="E32" s="1487"/>
      <c r="F32" s="1488"/>
      <c r="G32" s="1183"/>
      <c r="H32" s="657">
        <v>0</v>
      </c>
      <c r="I32" s="443"/>
      <c r="J32" s="443"/>
      <c r="K32" s="443"/>
      <c r="L32" s="589">
        <f t="shared" si="17"/>
        <v>0</v>
      </c>
      <c r="M32" s="589">
        <f t="shared" si="17"/>
        <v>0</v>
      </c>
      <c r="N32" s="443"/>
      <c r="O32" s="1128"/>
      <c r="P32" s="386">
        <f>L32-M32</f>
        <v>0</v>
      </c>
      <c r="Q32" s="891"/>
      <c r="S32" s="446"/>
      <c r="T32" s="590">
        <f>M32+S32</f>
        <v>0</v>
      </c>
      <c r="U32" s="1140"/>
    </row>
    <row r="33" spans="1:25" ht="15">
      <c r="A33" s="169">
        <f t="shared" si="2"/>
        <v>28</v>
      </c>
      <c r="B33" s="1204"/>
      <c r="C33" s="1211"/>
      <c r="D33" s="1497" t="s">
        <v>1061</v>
      </c>
      <c r="E33" s="1498"/>
      <c r="F33" s="1499"/>
      <c r="G33" s="1184" t="s">
        <v>603</v>
      </c>
      <c r="H33" s="755">
        <v>479.66738</v>
      </c>
      <c r="I33" s="755">
        <v>479.66738</v>
      </c>
      <c r="J33" s="755"/>
      <c r="K33" s="755"/>
      <c r="L33" s="589">
        <f t="shared" si="17"/>
        <v>479.66738</v>
      </c>
      <c r="M33" s="589">
        <f t="shared" si="17"/>
        <v>479.66738</v>
      </c>
      <c r="N33" s="448">
        <v>95</v>
      </c>
      <c r="O33" s="755">
        <v>0</v>
      </c>
      <c r="P33" s="589">
        <f>L33-M33</f>
        <v>0</v>
      </c>
      <c r="Q33" s="1166"/>
      <c r="S33" s="681"/>
      <c r="T33" s="590">
        <f>M33+S33</f>
        <v>479.66738</v>
      </c>
      <c r="U33" s="1166"/>
      <c r="V33" s="409"/>
      <c r="W33" s="753"/>
      <c r="X33" s="753"/>
      <c r="Y33" s="754"/>
    </row>
    <row r="34" spans="1:25" ht="15">
      <c r="A34" s="169">
        <f t="shared" si="2"/>
        <v>29</v>
      </c>
      <c r="B34" s="1201"/>
      <c r="C34" s="1423" t="s">
        <v>1130</v>
      </c>
      <c r="D34" s="1485"/>
      <c r="E34" s="1485"/>
      <c r="F34" s="1424"/>
      <c r="G34" s="1180"/>
      <c r="H34" s="672">
        <f aca="true" t="shared" si="18" ref="H34:M34">H35</f>
        <v>0</v>
      </c>
      <c r="I34" s="672">
        <f t="shared" si="18"/>
        <v>0</v>
      </c>
      <c r="J34" s="672">
        <f t="shared" si="18"/>
        <v>0</v>
      </c>
      <c r="K34" s="672">
        <f t="shared" si="18"/>
        <v>0</v>
      </c>
      <c r="L34" s="672">
        <f t="shared" si="18"/>
        <v>0</v>
      </c>
      <c r="M34" s="672">
        <f t="shared" si="18"/>
        <v>0</v>
      </c>
      <c r="N34" s="954"/>
      <c r="O34" s="759">
        <f>O35</f>
        <v>0</v>
      </c>
      <c r="P34" s="673">
        <f>P35</f>
        <v>0</v>
      </c>
      <c r="Q34" s="1106">
        <f>Q35</f>
        <v>0</v>
      </c>
      <c r="S34" s="675">
        <f>S35</f>
        <v>0</v>
      </c>
      <c r="T34" s="1106">
        <f>T35</f>
        <v>0</v>
      </c>
      <c r="U34" s="1106">
        <f>U35</f>
        <v>0</v>
      </c>
      <c r="V34" s="1185"/>
      <c r="W34" s="753"/>
      <c r="X34" s="753"/>
      <c r="Y34" s="754"/>
    </row>
    <row r="35" spans="1:25" ht="15.75" thickBot="1">
      <c r="A35" s="1186">
        <f t="shared" si="2"/>
        <v>30</v>
      </c>
      <c r="B35" s="1205"/>
      <c r="C35" s="1212"/>
      <c r="D35" s="1500" t="s">
        <v>1095</v>
      </c>
      <c r="E35" s="1501"/>
      <c r="F35" s="1502"/>
      <c r="G35" s="1187"/>
      <c r="H35" s="1188">
        <v>0</v>
      </c>
      <c r="I35" s="1188"/>
      <c r="J35" s="1188"/>
      <c r="K35" s="1188"/>
      <c r="L35" s="589">
        <f>H35+J35</f>
        <v>0</v>
      </c>
      <c r="M35" s="1189">
        <f>I35+K35</f>
        <v>0</v>
      </c>
      <c r="N35" s="1188"/>
      <c r="O35" s="1188"/>
      <c r="P35" s="1189">
        <f>L35-M35</f>
        <v>0</v>
      </c>
      <c r="Q35" s="1190"/>
      <c r="S35" s="1191"/>
      <c r="T35" s="1192">
        <f>M35+S35</f>
        <v>0</v>
      </c>
      <c r="U35" s="1190"/>
      <c r="V35" s="409"/>
      <c r="W35" s="753"/>
      <c r="X35" s="753"/>
      <c r="Y35" s="754"/>
    </row>
    <row r="36" spans="1:25" ht="15.75">
      <c r="A36" s="1162">
        <f t="shared" si="2"/>
        <v>31</v>
      </c>
      <c r="B36" s="1200"/>
      <c r="C36" s="1237" t="s">
        <v>1102</v>
      </c>
      <c r="D36" s="1238"/>
      <c r="E36" s="1238"/>
      <c r="F36" s="1239"/>
      <c r="G36" s="1240"/>
      <c r="H36" s="1241">
        <f aca="true" t="shared" si="19" ref="H36:M37">SUM(H6,H14,H21)</f>
        <v>3357.0516399999997</v>
      </c>
      <c r="I36" s="1241">
        <f t="shared" si="19"/>
        <v>3357.0516399999997</v>
      </c>
      <c r="J36" s="1241">
        <f t="shared" si="19"/>
        <v>0</v>
      </c>
      <c r="K36" s="1241">
        <f t="shared" si="19"/>
        <v>0</v>
      </c>
      <c r="L36" s="1241">
        <f t="shared" si="19"/>
        <v>3357.0516399999997</v>
      </c>
      <c r="M36" s="1241">
        <f t="shared" si="19"/>
        <v>3357.0516399999997</v>
      </c>
      <c r="N36" s="1242"/>
      <c r="O36" s="1241">
        <f aca="true" t="shared" si="20" ref="O36:Q37">SUM(O6,O14,O21)</f>
        <v>0</v>
      </c>
      <c r="P36" s="1241">
        <f t="shared" si="20"/>
        <v>0</v>
      </c>
      <c r="Q36" s="1243">
        <f t="shared" si="20"/>
        <v>0</v>
      </c>
      <c r="S36" s="1244">
        <f aca="true" t="shared" si="21" ref="S36:U37">SUM(S6,S14,S21)</f>
        <v>0</v>
      </c>
      <c r="T36" s="1243">
        <f t="shared" si="21"/>
        <v>3357.0516399999997</v>
      </c>
      <c r="U36" s="1245">
        <f t="shared" si="21"/>
        <v>0</v>
      </c>
      <c r="V36" s="409"/>
      <c r="W36" s="753"/>
      <c r="X36" s="753"/>
      <c r="Y36" s="754"/>
    </row>
    <row r="37" spans="1:21" s="1195" customFormat="1" ht="16.5" thickBot="1">
      <c r="A37" s="1193">
        <f t="shared" si="2"/>
        <v>32</v>
      </c>
      <c r="B37" s="1206"/>
      <c r="C37" s="1232" t="s">
        <v>1103</v>
      </c>
      <c r="D37" s="1233"/>
      <c r="E37" s="1233"/>
      <c r="F37" s="1234"/>
      <c r="G37" s="1194" t="s">
        <v>603</v>
      </c>
      <c r="H37" s="1235">
        <f t="shared" si="19"/>
        <v>8049.434319999999</v>
      </c>
      <c r="I37" s="1235">
        <f t="shared" si="19"/>
        <v>8049.434319999999</v>
      </c>
      <c r="J37" s="1235">
        <f t="shared" si="19"/>
        <v>0</v>
      </c>
      <c r="K37" s="1235">
        <f t="shared" si="19"/>
        <v>0</v>
      </c>
      <c r="L37" s="1235">
        <f t="shared" si="19"/>
        <v>8049.434319999999</v>
      </c>
      <c r="M37" s="1235">
        <f t="shared" si="19"/>
        <v>8049.434319999999</v>
      </c>
      <c r="N37" s="976"/>
      <c r="O37" s="1235">
        <f t="shared" si="20"/>
        <v>0</v>
      </c>
      <c r="P37" s="1235">
        <f t="shared" si="20"/>
        <v>0</v>
      </c>
      <c r="Q37" s="1236">
        <f t="shared" si="20"/>
        <v>0</v>
      </c>
      <c r="R37"/>
      <c r="S37" s="1134">
        <f t="shared" si="21"/>
        <v>0</v>
      </c>
      <c r="T37" s="1236">
        <f t="shared" si="21"/>
        <v>8049.434319999999</v>
      </c>
      <c r="U37" s="1133">
        <f t="shared" si="21"/>
        <v>0</v>
      </c>
    </row>
    <row r="38" spans="1:20" ht="15">
      <c r="A38" s="396"/>
      <c r="B38" s="396"/>
      <c r="C38" s="411"/>
      <c r="D38" s="411"/>
      <c r="E38" s="411"/>
      <c r="F38" s="411"/>
      <c r="G38" s="411"/>
      <c r="H38" s="411"/>
      <c r="I38" s="411"/>
      <c r="J38" s="411"/>
      <c r="K38" s="411"/>
      <c r="L38" s="411"/>
      <c r="M38" s="411"/>
      <c r="N38" s="411"/>
      <c r="O38" s="411"/>
      <c r="P38" s="411"/>
      <c r="Q38" s="411"/>
      <c r="S38" s="411"/>
      <c r="T38" s="411"/>
    </row>
    <row r="39" spans="1:14" ht="15">
      <c r="A39" s="382" t="s">
        <v>826</v>
      </c>
      <c r="B39" s="382"/>
      <c r="N39"/>
    </row>
    <row r="40" spans="1:21" s="893" customFormat="1" ht="40.5" customHeight="1">
      <c r="A40" s="1441" t="s">
        <v>1107</v>
      </c>
      <c r="B40" s="1441"/>
      <c r="C40" s="1443"/>
      <c r="D40" s="1443"/>
      <c r="E40" s="1443"/>
      <c r="F40" s="1443"/>
      <c r="G40" s="1443"/>
      <c r="H40" s="1443"/>
      <c r="I40" s="1443"/>
      <c r="J40" s="1443"/>
      <c r="K40" s="1443"/>
      <c r="L40" s="1443"/>
      <c r="M40" s="1443"/>
      <c r="N40" s="1443"/>
      <c r="O40" s="1443"/>
      <c r="P40" s="1443"/>
      <c r="Q40" s="1443"/>
      <c r="R40" s="1442"/>
      <c r="S40" s="1442"/>
      <c r="T40" s="1442"/>
      <c r="U40" s="1442"/>
    </row>
    <row r="41" spans="1:21" s="893" customFormat="1" ht="15">
      <c r="A41" s="1441" t="s">
        <v>1104</v>
      </c>
      <c r="B41" s="1441"/>
      <c r="C41" s="1443"/>
      <c r="D41" s="1443"/>
      <c r="E41" s="1443"/>
      <c r="F41" s="1443"/>
      <c r="G41" s="1443"/>
      <c r="H41" s="1443"/>
      <c r="I41" s="1443"/>
      <c r="J41" s="1443"/>
      <c r="K41" s="1443"/>
      <c r="L41" s="1443"/>
      <c r="M41" s="1443"/>
      <c r="N41" s="1443"/>
      <c r="O41" s="1443"/>
      <c r="P41" s="1443"/>
      <c r="Q41" s="1443"/>
      <c r="R41" s="1442"/>
      <c r="S41" s="1442"/>
      <c r="T41" s="1442"/>
      <c r="U41" s="1442"/>
    </row>
    <row r="42" spans="1:21" s="893" customFormat="1" ht="15" customHeight="1">
      <c r="A42" s="1441" t="s">
        <v>815</v>
      </c>
      <c r="B42" s="1441"/>
      <c r="C42" s="1443"/>
      <c r="D42" s="1443"/>
      <c r="E42" s="1443"/>
      <c r="F42" s="1443"/>
      <c r="G42" s="1443"/>
      <c r="H42" s="1443"/>
      <c r="I42" s="1443"/>
      <c r="J42" s="1443"/>
      <c r="K42" s="1443"/>
      <c r="L42" s="1443"/>
      <c r="M42" s="1443"/>
      <c r="N42" s="1443"/>
      <c r="O42" s="1443"/>
      <c r="P42" s="1443"/>
      <c r="Q42" s="1443"/>
      <c r="R42" s="1442"/>
      <c r="S42" s="1442"/>
      <c r="T42" s="1442"/>
      <c r="U42" s="1442"/>
    </row>
    <row r="43" spans="1:21" s="893" customFormat="1" ht="15" customHeight="1">
      <c r="A43" s="1441" t="s">
        <v>1105</v>
      </c>
      <c r="B43" s="1441"/>
      <c r="C43" s="1443"/>
      <c r="D43" s="1443"/>
      <c r="E43" s="1443"/>
      <c r="F43" s="1443"/>
      <c r="G43" s="1443"/>
      <c r="H43" s="1443"/>
      <c r="I43" s="1443"/>
      <c r="J43" s="1443"/>
      <c r="K43" s="1443"/>
      <c r="L43" s="1443"/>
      <c r="M43" s="1443"/>
      <c r="N43" s="1443"/>
      <c r="O43" s="1443"/>
      <c r="P43" s="1443"/>
      <c r="Q43" s="1443"/>
      <c r="R43" s="1442"/>
      <c r="S43" s="1442"/>
      <c r="T43" s="1442"/>
      <c r="U43" s="1442"/>
    </row>
    <row r="44" spans="1:21" s="893" customFormat="1" ht="15" customHeight="1">
      <c r="A44" s="1441" t="s">
        <v>1106</v>
      </c>
      <c r="B44" s="1441"/>
      <c r="C44" s="1443"/>
      <c r="D44" s="1443"/>
      <c r="E44" s="1443"/>
      <c r="F44" s="1443"/>
      <c r="G44" s="1443"/>
      <c r="H44" s="1443"/>
      <c r="I44" s="1443"/>
      <c r="J44" s="1443"/>
      <c r="K44" s="1443"/>
      <c r="L44" s="1443"/>
      <c r="M44" s="1443"/>
      <c r="N44" s="1443"/>
      <c r="O44" s="1443"/>
      <c r="P44" s="1443"/>
      <c r="Q44" s="1443"/>
      <c r="R44" s="1442"/>
      <c r="S44" s="1442"/>
      <c r="T44" s="1442"/>
      <c r="U44" s="1442"/>
    </row>
    <row r="45" spans="1:21" s="893" customFormat="1" ht="15" customHeight="1">
      <c r="A45" s="1441" t="s">
        <v>1108</v>
      </c>
      <c r="B45" s="1441"/>
      <c r="C45" s="1443"/>
      <c r="D45" s="1443"/>
      <c r="E45" s="1443"/>
      <c r="F45" s="1443"/>
      <c r="G45" s="1443"/>
      <c r="H45" s="1443"/>
      <c r="I45" s="1443"/>
      <c r="J45" s="1443"/>
      <c r="K45" s="1443"/>
      <c r="L45" s="1443"/>
      <c r="M45" s="1443"/>
      <c r="N45" s="1443"/>
      <c r="O45" s="1443"/>
      <c r="P45" s="1443"/>
      <c r="Q45" s="1443"/>
      <c r="R45" s="1442"/>
      <c r="S45" s="1442"/>
      <c r="T45" s="1442"/>
      <c r="U45" s="1442"/>
    </row>
    <row r="46" spans="1:21" s="893" customFormat="1" ht="15" customHeight="1">
      <c r="A46" s="1441" t="s">
        <v>99</v>
      </c>
      <c r="B46" s="1441"/>
      <c r="C46" s="1443"/>
      <c r="D46" s="1443"/>
      <c r="E46" s="1443"/>
      <c r="F46" s="1443"/>
      <c r="G46" s="1443"/>
      <c r="H46" s="1443"/>
      <c r="I46" s="1443"/>
      <c r="J46" s="1443"/>
      <c r="K46" s="1443"/>
      <c r="L46" s="1443"/>
      <c r="M46" s="1443"/>
      <c r="N46" s="1443"/>
      <c r="O46" s="1443"/>
      <c r="P46" s="1443"/>
      <c r="Q46" s="1443"/>
      <c r="R46" s="1442"/>
      <c r="S46" s="1442"/>
      <c r="T46" s="1442"/>
      <c r="U46" s="1442"/>
    </row>
    <row r="47" spans="1:21" s="893" customFormat="1" ht="15">
      <c r="A47" s="1509" t="s">
        <v>107</v>
      </c>
      <c r="B47" s="1509"/>
      <c r="C47" s="1510"/>
      <c r="D47" s="1510"/>
      <c r="E47" s="1510"/>
      <c r="F47" s="1510"/>
      <c r="G47" s="1510"/>
      <c r="H47" s="1510"/>
      <c r="I47" s="1510"/>
      <c r="J47" s="1510"/>
      <c r="K47" s="1510"/>
      <c r="L47" s="1510"/>
      <c r="M47" s="1510"/>
      <c r="N47" s="1510"/>
      <c r="O47" s="1510"/>
      <c r="P47" s="1510"/>
      <c r="Q47" s="1510"/>
      <c r="R47" s="1442"/>
      <c r="S47" s="1442"/>
      <c r="T47" s="1442"/>
      <c r="U47" s="1442"/>
    </row>
    <row r="48" spans="1:21" s="893" customFormat="1" ht="15" customHeight="1">
      <c r="A48" s="1441" t="s">
        <v>1120</v>
      </c>
      <c r="B48" s="1441"/>
      <c r="C48" s="1443"/>
      <c r="D48" s="1443"/>
      <c r="E48" s="1443"/>
      <c r="F48" s="1443"/>
      <c r="G48" s="1443"/>
      <c r="H48" s="1443"/>
      <c r="I48" s="1443"/>
      <c r="J48" s="1443"/>
      <c r="K48" s="1443"/>
      <c r="L48" s="1443"/>
      <c r="M48" s="1443"/>
      <c r="N48" s="1443"/>
      <c r="O48" s="1443"/>
      <c r="P48" s="1443"/>
      <c r="Q48" s="1443"/>
      <c r="R48" s="1442"/>
      <c r="S48" s="1442"/>
      <c r="T48" s="1442"/>
      <c r="U48" s="1442"/>
    </row>
    <row r="49" spans="1:21" ht="15">
      <c r="A49" s="1441" t="s">
        <v>1121</v>
      </c>
      <c r="B49" s="1441"/>
      <c r="C49" s="1443"/>
      <c r="D49" s="1443"/>
      <c r="E49" s="1443"/>
      <c r="F49" s="1443"/>
      <c r="G49" s="1443"/>
      <c r="H49" s="1443"/>
      <c r="I49" s="1443"/>
      <c r="J49" s="1443"/>
      <c r="K49" s="1443"/>
      <c r="L49" s="1443"/>
      <c r="M49" s="1443"/>
      <c r="N49" s="1443"/>
      <c r="O49" s="1443"/>
      <c r="P49" s="1443"/>
      <c r="Q49" s="1443"/>
      <c r="R49" s="1496"/>
      <c r="S49" s="1496"/>
      <c r="T49" s="1496"/>
      <c r="U49" s="1496"/>
    </row>
    <row r="50" spans="1:14" ht="15">
      <c r="A50" s="382"/>
      <c r="B50" s="382"/>
      <c r="N50"/>
    </row>
  </sheetData>
  <sheetProtection/>
  <mergeCells count="42">
    <mergeCell ref="C16:F16"/>
    <mergeCell ref="A46:U46"/>
    <mergeCell ref="A47:U47"/>
    <mergeCell ref="C6:F6"/>
    <mergeCell ref="C15:F15"/>
    <mergeCell ref="C22:F22"/>
    <mergeCell ref="A48:U48"/>
    <mergeCell ref="D31:F31"/>
    <mergeCell ref="A40:U40"/>
    <mergeCell ref="A41:U41"/>
    <mergeCell ref="A42:U42"/>
    <mergeCell ref="A43:U43"/>
    <mergeCell ref="A44:U44"/>
    <mergeCell ref="A45:U45"/>
    <mergeCell ref="A49:U49"/>
    <mergeCell ref="D32:F32"/>
    <mergeCell ref="D33:F33"/>
    <mergeCell ref="C34:F34"/>
    <mergeCell ref="D35:F35"/>
    <mergeCell ref="C21:F21"/>
    <mergeCell ref="C23:F23"/>
    <mergeCell ref="D24:F24"/>
    <mergeCell ref="D25:F25"/>
    <mergeCell ref="C30:F30"/>
    <mergeCell ref="U3:U4"/>
    <mergeCell ref="C7:F7"/>
    <mergeCell ref="C8:F8"/>
    <mergeCell ref="C14:F14"/>
    <mergeCell ref="D17:F17"/>
    <mergeCell ref="D18:F18"/>
    <mergeCell ref="N3:N4"/>
    <mergeCell ref="O3:O4"/>
    <mergeCell ref="P3:P4"/>
    <mergeCell ref="Q3:Q4"/>
    <mergeCell ref="S3:S4"/>
    <mergeCell ref="T3:T4"/>
    <mergeCell ref="A3:A5"/>
    <mergeCell ref="C3:F5"/>
    <mergeCell ref="G3:G5"/>
    <mergeCell ref="H3:I3"/>
    <mergeCell ref="J3:K3"/>
    <mergeCell ref="L3:M3"/>
  </mergeCells>
  <printOptions horizontalCentered="1"/>
  <pageMargins left="0.5905511811023623" right="0.1968503937007874" top="0.5905511811023623" bottom="0.3937007874015748" header="0" footer="0.15748031496062992"/>
  <pageSetup fitToHeight="3" fitToWidth="1" horizontalDpi="300" verticalDpi="300" orientation="landscape" paperSize="9" scale="68"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G43"/>
  <sheetViews>
    <sheetView workbookViewId="0" topLeftCell="A10">
      <selection activeCell="E20" sqref="E20"/>
    </sheetView>
  </sheetViews>
  <sheetFormatPr defaultColWidth="9.140625" defaultRowHeight="15"/>
  <cols>
    <col min="1" max="1" width="3.28125" style="3" customWidth="1"/>
    <col min="2" max="2" width="7.8515625" style="3" customWidth="1"/>
    <col min="3" max="3" width="56.7109375" style="3" customWidth="1"/>
    <col min="4" max="4" width="17.00390625" style="3" customWidth="1"/>
    <col min="5" max="5" width="16.57421875" style="3" customWidth="1"/>
    <col min="6" max="6" width="11.421875" style="3" customWidth="1"/>
    <col min="7" max="7" width="2.421875" style="3" customWidth="1"/>
    <col min="8" max="16384" width="9.140625" style="3" customWidth="1"/>
  </cols>
  <sheetData>
    <row r="1" spans="1:7" ht="26.25">
      <c r="A1" s="977" t="s">
        <v>773</v>
      </c>
      <c r="B1" s="211"/>
      <c r="C1" s="211"/>
      <c r="D1" s="293"/>
      <c r="E1" s="204"/>
      <c r="F1" s="294"/>
      <c r="G1" s="251"/>
    </row>
    <row r="2" spans="1:7" s="1" customFormat="1" ht="13.5" thickBot="1">
      <c r="A2" s="204"/>
      <c r="B2" s="204"/>
      <c r="C2" s="204"/>
      <c r="D2" s="204"/>
      <c r="E2" s="204"/>
      <c r="F2" s="273" t="s">
        <v>489</v>
      </c>
      <c r="G2" s="204"/>
    </row>
    <row r="3" spans="1:7" s="4" customFormat="1" ht="19.5" customHeight="1">
      <c r="A3" s="1518" t="s">
        <v>461</v>
      </c>
      <c r="B3" s="1516" t="s">
        <v>666</v>
      </c>
      <c r="C3" s="1516"/>
      <c r="D3" s="1522" t="s">
        <v>774</v>
      </c>
      <c r="E3" s="1523"/>
      <c r="F3" s="1524"/>
      <c r="G3" s="46"/>
    </row>
    <row r="4" spans="1:7" s="4" customFormat="1" ht="13.5" customHeight="1" thickBot="1">
      <c r="A4" s="1519"/>
      <c r="B4" s="1517"/>
      <c r="C4" s="1517"/>
      <c r="D4" s="295" t="s">
        <v>571</v>
      </c>
      <c r="E4" s="295" t="s">
        <v>490</v>
      </c>
      <c r="F4" s="296" t="s">
        <v>487</v>
      </c>
      <c r="G4" s="46"/>
    </row>
    <row r="5" spans="1:7" s="4" customFormat="1" ht="12.75" customHeight="1">
      <c r="A5" s="378" t="s">
        <v>66</v>
      </c>
      <c r="B5" s="1533" t="s">
        <v>81</v>
      </c>
      <c r="C5" s="1533"/>
      <c r="D5" s="305">
        <f>SUM(D6:D9)</f>
        <v>0</v>
      </c>
      <c r="E5" s="305">
        <f>SUM(E6:E9)</f>
        <v>519.75</v>
      </c>
      <c r="F5" s="897">
        <f aca="true" t="shared" si="0" ref="F5:F11">SUM(D5+E5)</f>
        <v>519.75</v>
      </c>
      <c r="G5" s="46"/>
    </row>
    <row r="6" spans="1:7" s="4" customFormat="1" ht="12.75" customHeight="1">
      <c r="A6" s="379" t="s">
        <v>67</v>
      </c>
      <c r="B6" s="1534" t="s">
        <v>613</v>
      </c>
      <c r="C6" s="418" t="s">
        <v>667</v>
      </c>
      <c r="D6" s="75"/>
      <c r="E6" s="75"/>
      <c r="F6" s="898">
        <f t="shared" si="0"/>
        <v>0</v>
      </c>
      <c r="G6" s="46"/>
    </row>
    <row r="7" spans="1:7" s="4" customFormat="1" ht="12.75" customHeight="1">
      <c r="A7" s="379" t="s">
        <v>68</v>
      </c>
      <c r="B7" s="1535"/>
      <c r="C7" s="297" t="s">
        <v>668</v>
      </c>
      <c r="D7" s="75"/>
      <c r="E7" s="75">
        <f>494+25.75</f>
        <v>519.75</v>
      </c>
      <c r="F7" s="898">
        <f t="shared" si="0"/>
        <v>519.75</v>
      </c>
      <c r="G7" s="46"/>
    </row>
    <row r="8" spans="1:7" s="4" customFormat="1" ht="12.75" customHeight="1">
      <c r="A8" s="379" t="s">
        <v>69</v>
      </c>
      <c r="B8" s="1535"/>
      <c r="C8" s="297" t="s">
        <v>672</v>
      </c>
      <c r="D8" s="75"/>
      <c r="E8" s="75"/>
      <c r="F8" s="898">
        <f t="shared" si="0"/>
        <v>0</v>
      </c>
      <c r="G8" s="46"/>
    </row>
    <row r="9" spans="1:7" s="4" customFormat="1" ht="12.75" customHeight="1">
      <c r="A9" s="379" t="s">
        <v>70</v>
      </c>
      <c r="B9" s="1536"/>
      <c r="C9" s="261" t="s">
        <v>671</v>
      </c>
      <c r="D9" s="75"/>
      <c r="E9" s="598"/>
      <c r="F9" s="898">
        <f t="shared" si="0"/>
        <v>0</v>
      </c>
      <c r="G9" s="46"/>
    </row>
    <row r="10" spans="1:7" s="4" customFormat="1" ht="12.75" customHeight="1">
      <c r="A10" s="380" t="s">
        <v>71</v>
      </c>
      <c r="B10" s="1529" t="s">
        <v>80</v>
      </c>
      <c r="C10" s="1530"/>
      <c r="D10" s="306">
        <f>62969.93706-E10</f>
        <v>61636.371049999994</v>
      </c>
      <c r="E10" s="306">
        <f>813.81601+519.75</f>
        <v>1333.56601</v>
      </c>
      <c r="F10" s="899">
        <f t="shared" si="0"/>
        <v>62969.93706</v>
      </c>
      <c r="G10" s="46"/>
    </row>
    <row r="11" spans="1:7" s="4" customFormat="1" ht="12.75" customHeight="1">
      <c r="A11" s="380" t="s">
        <v>707</v>
      </c>
      <c r="B11" s="299" t="s">
        <v>662</v>
      </c>
      <c r="C11" s="300"/>
      <c r="D11" s="305">
        <f>SUM(D12:D15)</f>
        <v>95.81295</v>
      </c>
      <c r="E11" s="305">
        <f>SUM(E12:E15)</f>
        <v>257.89997</v>
      </c>
      <c r="F11" s="897">
        <f t="shared" si="0"/>
        <v>353.71292</v>
      </c>
      <c r="G11" s="46"/>
    </row>
    <row r="12" spans="1:7" s="4" customFormat="1" ht="12.75" customHeight="1">
      <c r="A12" s="379" t="s">
        <v>72</v>
      </c>
      <c r="B12" s="1534" t="s">
        <v>613</v>
      </c>
      <c r="C12" s="221" t="s">
        <v>493</v>
      </c>
      <c r="D12" s="31"/>
      <c r="E12" s="31"/>
      <c r="F12" s="898">
        <f aca="true" t="shared" si="1" ref="F12:F18">SUM(D12+E12)</f>
        <v>0</v>
      </c>
      <c r="G12" s="46"/>
    </row>
    <row r="13" spans="1:7" s="4" customFormat="1" ht="12.75" customHeight="1">
      <c r="A13" s="379" t="s">
        <v>73</v>
      </c>
      <c r="B13" s="1535"/>
      <c r="C13" s="221" t="s">
        <v>492</v>
      </c>
      <c r="D13" s="31"/>
      <c r="E13" s="31"/>
      <c r="F13" s="898">
        <f t="shared" si="1"/>
        <v>0</v>
      </c>
      <c r="G13" s="46"/>
    </row>
    <row r="14" spans="1:7" s="4" customFormat="1" ht="12.75" customHeight="1">
      <c r="A14" s="379" t="s">
        <v>74</v>
      </c>
      <c r="B14" s="1535"/>
      <c r="C14" s="221" t="s">
        <v>82</v>
      </c>
      <c r="D14" s="31">
        <v>95.81295</v>
      </c>
      <c r="E14" s="31">
        <v>189.7837</v>
      </c>
      <c r="F14" s="898">
        <f t="shared" si="1"/>
        <v>285.59665</v>
      </c>
      <c r="G14" s="46"/>
    </row>
    <row r="15" spans="1:7" s="4" customFormat="1" ht="12.75" customHeight="1">
      <c r="A15" s="379" t="s">
        <v>75</v>
      </c>
      <c r="B15" s="1536"/>
      <c r="C15" s="221" t="s">
        <v>465</v>
      </c>
      <c r="D15" s="31">
        <v>0</v>
      </c>
      <c r="E15" s="31">
        <v>68.11627</v>
      </c>
      <c r="F15" s="898">
        <f t="shared" si="1"/>
        <v>68.11627</v>
      </c>
      <c r="G15" s="46"/>
    </row>
    <row r="16" spans="1:7" s="4" customFormat="1" ht="12.75" customHeight="1">
      <c r="A16" s="380" t="s">
        <v>709</v>
      </c>
      <c r="B16" s="417" t="s">
        <v>663</v>
      </c>
      <c r="C16" s="300"/>
      <c r="D16" s="305">
        <f>SUM(D17:D19)</f>
        <v>222.90724</v>
      </c>
      <c r="E16" s="305">
        <f>SUM(E17:E19)</f>
        <v>0</v>
      </c>
      <c r="F16" s="897">
        <f t="shared" si="1"/>
        <v>222.90724</v>
      </c>
      <c r="G16" s="46"/>
    </row>
    <row r="17" spans="1:7" s="4" customFormat="1" ht="12.75" customHeight="1">
      <c r="A17" s="379" t="s">
        <v>76</v>
      </c>
      <c r="B17" s="1534" t="s">
        <v>613</v>
      </c>
      <c r="C17" s="301" t="s">
        <v>493</v>
      </c>
      <c r="D17" s="31"/>
      <c r="E17" s="31"/>
      <c r="F17" s="898">
        <f t="shared" si="1"/>
        <v>0</v>
      </c>
      <c r="G17" s="46"/>
    </row>
    <row r="18" spans="1:7" s="4" customFormat="1" ht="12.75" customHeight="1">
      <c r="A18" s="379" t="s">
        <v>77</v>
      </c>
      <c r="B18" s="1535"/>
      <c r="C18" s="301" t="s">
        <v>492</v>
      </c>
      <c r="D18" s="31"/>
      <c r="E18" s="31"/>
      <c r="F18" s="898">
        <f t="shared" si="1"/>
        <v>0</v>
      </c>
      <c r="G18" s="46"/>
    </row>
    <row r="19" spans="1:7" s="4" customFormat="1" ht="12.75" customHeight="1">
      <c r="A19" s="379" t="s">
        <v>78</v>
      </c>
      <c r="B19" s="1536"/>
      <c r="C19" s="301" t="s">
        <v>465</v>
      </c>
      <c r="D19" s="31">
        <v>222.90724</v>
      </c>
      <c r="E19" s="31">
        <v>0</v>
      </c>
      <c r="F19" s="898">
        <f>SUM(D19+E19)</f>
        <v>222.90724</v>
      </c>
      <c r="G19" s="46"/>
    </row>
    <row r="20" spans="1:7" ht="12.75" customHeight="1">
      <c r="A20" s="380" t="s">
        <v>79</v>
      </c>
      <c r="B20" s="1525" t="s">
        <v>664</v>
      </c>
      <c r="C20" s="1526"/>
      <c r="D20" s="306"/>
      <c r="E20" s="306"/>
      <c r="F20" s="897">
        <f>SUM(D20+E20)</f>
        <v>0</v>
      </c>
      <c r="G20" s="46"/>
    </row>
    <row r="21" spans="1:7" ht="12.75" customHeight="1" thickBot="1">
      <c r="A21" s="381" t="s">
        <v>711</v>
      </c>
      <c r="B21" s="1527" t="s">
        <v>665</v>
      </c>
      <c r="C21" s="1528"/>
      <c r="D21" s="307"/>
      <c r="E21" s="307"/>
      <c r="F21" s="900">
        <f>SUM(D21+E21)</f>
        <v>0</v>
      </c>
      <c r="G21" s="46"/>
    </row>
    <row r="22" spans="1:7" ht="12.75">
      <c r="A22" s="303"/>
      <c r="B22" s="251"/>
      <c r="C22" s="251"/>
      <c r="D22" s="251"/>
      <c r="E22" s="303"/>
      <c r="F22" s="304"/>
      <c r="G22" s="46"/>
    </row>
    <row r="23" spans="1:7" ht="12.75">
      <c r="A23" s="50" t="s">
        <v>612</v>
      </c>
      <c r="B23" s="228"/>
      <c r="C23" s="228"/>
      <c r="D23" s="251"/>
      <c r="E23" s="303"/>
      <c r="F23" s="304"/>
      <c r="G23" s="46"/>
    </row>
    <row r="24" spans="1:7" ht="12.75">
      <c r="A24" s="1520" t="s">
        <v>777</v>
      </c>
      <c r="B24" s="1521"/>
      <c r="C24" s="1521"/>
      <c r="D24" s="1521"/>
      <c r="E24" s="1521"/>
      <c r="F24" s="1521"/>
      <c r="G24" s="46"/>
    </row>
    <row r="25" spans="1:7" ht="102" customHeight="1">
      <c r="A25" s="1441" t="s">
        <v>0</v>
      </c>
      <c r="B25" s="1537"/>
      <c r="C25" s="1537"/>
      <c r="D25" s="1537"/>
      <c r="E25" s="1537"/>
      <c r="F25" s="1537"/>
      <c r="G25" s="298"/>
    </row>
    <row r="26" spans="1:7" ht="99" customHeight="1">
      <c r="A26" s="1514" t="s">
        <v>1</v>
      </c>
      <c r="B26" s="1515"/>
      <c r="C26" s="1515"/>
      <c r="D26" s="1515"/>
      <c r="E26" s="1515"/>
      <c r="F26" s="1515"/>
      <c r="G26" s="298"/>
    </row>
    <row r="27" spans="1:7" ht="102" customHeight="1">
      <c r="A27" s="1514" t="s">
        <v>2</v>
      </c>
      <c r="B27" s="1515"/>
      <c r="C27" s="1515"/>
      <c r="D27" s="1515"/>
      <c r="E27" s="1515"/>
      <c r="F27" s="1515"/>
      <c r="G27" s="298"/>
    </row>
    <row r="28" spans="1:7" ht="74.25" customHeight="1">
      <c r="A28" s="1514" t="s">
        <v>3</v>
      </c>
      <c r="B28" s="1515"/>
      <c r="C28" s="1515"/>
      <c r="D28" s="1515"/>
      <c r="E28" s="1515"/>
      <c r="F28" s="1515"/>
      <c r="G28" s="298"/>
    </row>
    <row r="29" spans="1:7" ht="45.75" customHeight="1">
      <c r="A29" s="1514" t="s">
        <v>775</v>
      </c>
      <c r="B29" s="1515"/>
      <c r="C29" s="1515"/>
      <c r="D29" s="1515"/>
      <c r="E29" s="1515"/>
      <c r="F29" s="1515"/>
      <c r="G29" s="298"/>
    </row>
    <row r="30" spans="1:7" ht="15">
      <c r="A30" s="1514" t="s">
        <v>776</v>
      </c>
      <c r="B30" s="1515"/>
      <c r="C30" s="1515"/>
      <c r="D30" s="1515"/>
      <c r="E30" s="1515"/>
      <c r="F30" s="1515"/>
      <c r="G30" s="298"/>
    </row>
    <row r="31" spans="1:7" ht="15">
      <c r="A31" s="1531"/>
      <c r="B31" s="1532"/>
      <c r="C31" s="1532"/>
      <c r="D31" s="1532"/>
      <c r="E31" s="1532"/>
      <c r="F31" s="1532"/>
      <c r="G31" s="298"/>
    </row>
    <row r="32" spans="1:7" ht="12.75">
      <c r="A32" s="302"/>
      <c r="B32" s="302"/>
      <c r="C32" s="302"/>
      <c r="D32" s="302"/>
      <c r="E32" s="302"/>
      <c r="F32" s="302"/>
      <c r="G32" s="298"/>
    </row>
    <row r="33" spans="1:7" ht="12.75">
      <c r="A33" s="302"/>
      <c r="B33" s="302"/>
      <c r="C33" s="302"/>
      <c r="D33" s="302"/>
      <c r="E33" s="302"/>
      <c r="F33" s="302"/>
      <c r="G33" s="298"/>
    </row>
    <row r="34" spans="1:7" ht="12.75">
      <c r="A34" s="302"/>
      <c r="B34" s="302"/>
      <c r="C34" s="302"/>
      <c r="D34" s="302"/>
      <c r="E34" s="302"/>
      <c r="F34" s="302"/>
      <c r="G34" s="298"/>
    </row>
    <row r="35" spans="1:7" ht="12.75">
      <c r="A35" s="302"/>
      <c r="B35" s="302"/>
      <c r="C35" s="302"/>
      <c r="D35" s="302"/>
      <c r="E35" s="302"/>
      <c r="F35" s="302"/>
      <c r="G35" s="298"/>
    </row>
    <row r="36" spans="1:7" ht="12.75">
      <c r="A36" s="302"/>
      <c r="B36" s="302"/>
      <c r="C36" s="302"/>
      <c r="D36" s="302"/>
      <c r="E36" s="302"/>
      <c r="F36" s="302"/>
      <c r="G36" s="302"/>
    </row>
    <row r="37" spans="1:7" ht="12.75">
      <c r="A37" s="302"/>
      <c r="B37" s="302"/>
      <c r="C37" s="302"/>
      <c r="D37" s="302"/>
      <c r="E37" s="302"/>
      <c r="F37" s="302"/>
      <c r="G37" s="302"/>
    </row>
    <row r="38" spans="1:7" ht="12.75">
      <c r="A38" s="302"/>
      <c r="B38" s="302"/>
      <c r="C38" s="302"/>
      <c r="D38" s="302"/>
      <c r="E38" s="302"/>
      <c r="F38" s="302"/>
      <c r="G38" s="302"/>
    </row>
    <row r="39" spans="1:7" ht="12.75">
      <c r="A39" s="302"/>
      <c r="B39" s="302"/>
      <c r="C39" s="302"/>
      <c r="D39" s="302"/>
      <c r="E39" s="302"/>
      <c r="F39" s="302"/>
      <c r="G39" s="302"/>
    </row>
    <row r="40" spans="1:7" ht="12.75">
      <c r="A40" s="302"/>
      <c r="B40" s="302"/>
      <c r="C40" s="302"/>
      <c r="D40" s="302"/>
      <c r="E40" s="302"/>
      <c r="F40" s="302"/>
      <c r="G40" s="302"/>
    </row>
    <row r="42" ht="12.75">
      <c r="A42" s="2"/>
    </row>
    <row r="43" ht="12.75">
      <c r="A43" s="2"/>
    </row>
  </sheetData>
  <sheetProtection formatRows="0" insertRows="0" deleteRows="0"/>
  <mergeCells count="18">
    <mergeCell ref="A30:F30"/>
    <mergeCell ref="A31:F31"/>
    <mergeCell ref="B5:C5"/>
    <mergeCell ref="B6:B9"/>
    <mergeCell ref="A28:F28"/>
    <mergeCell ref="A25:F25"/>
    <mergeCell ref="A26:F26"/>
    <mergeCell ref="A27:F27"/>
    <mergeCell ref="B12:B15"/>
    <mergeCell ref="B17:B19"/>
    <mergeCell ref="A29:F29"/>
    <mergeCell ref="B3:C4"/>
    <mergeCell ref="A3:A4"/>
    <mergeCell ref="A24:F24"/>
    <mergeCell ref="D3:F3"/>
    <mergeCell ref="B20:C20"/>
    <mergeCell ref="B21:C21"/>
    <mergeCell ref="B10:C10"/>
  </mergeCells>
  <printOptions horizontalCentered="1"/>
  <pageMargins left="0.5905511811023623" right="0.5905511811023623" top="0.6692913385826772" bottom="0.6692913385826772" header="0.15748031496062992" footer="0.15748031496062992"/>
  <pageSetup cellComments="asDisplayed" fitToHeight="1" fitToWidth="1" horizontalDpi="300" verticalDpi="300" orientation="portrait" paperSize="9" scale="80" r:id="rId3"/>
  <legacyDrawing r:id="rId2"/>
</worksheet>
</file>

<file path=xl/worksheets/sheet12.xml><?xml version="1.0" encoding="utf-8"?>
<worksheet xmlns="http://schemas.openxmlformats.org/spreadsheetml/2006/main" xmlns:r="http://schemas.openxmlformats.org/officeDocument/2006/relationships">
  <dimension ref="A1:G38"/>
  <sheetViews>
    <sheetView zoomScalePageLayoutView="0" workbookViewId="0" topLeftCell="A1">
      <selection activeCell="C14" sqref="C14"/>
    </sheetView>
  </sheetViews>
  <sheetFormatPr defaultColWidth="9.140625" defaultRowHeight="15"/>
  <cols>
    <col min="1" max="1" width="3.421875" style="17" customWidth="1"/>
    <col min="2" max="2" width="49.57421875" style="7" customWidth="1"/>
    <col min="3" max="3" width="16.421875" style="7" customWidth="1"/>
    <col min="4" max="4" width="17.7109375" style="7" customWidth="1"/>
    <col min="5" max="5" width="17.28125" style="7" customWidth="1"/>
    <col min="6" max="6" width="17.00390625" style="7" customWidth="1"/>
    <col min="7" max="16384" width="9.140625" style="7" customWidth="1"/>
  </cols>
  <sheetData>
    <row r="1" spans="1:7" ht="21">
      <c r="A1" s="956" t="s">
        <v>751</v>
      </c>
      <c r="B1" s="211"/>
      <c r="C1" s="204"/>
      <c r="D1" s="204"/>
      <c r="E1" s="204"/>
      <c r="F1" s="204"/>
      <c r="G1" s="204"/>
    </row>
    <row r="2" spans="1:7" ht="13.5" thickBot="1">
      <c r="A2" s="219"/>
      <c r="B2" s="204"/>
      <c r="C2" s="204"/>
      <c r="D2" s="273"/>
      <c r="E2" s="204"/>
      <c r="F2" s="273" t="s">
        <v>570</v>
      </c>
      <c r="G2" s="204"/>
    </row>
    <row r="3" spans="1:7" ht="26.25" customHeight="1">
      <c r="A3" s="1539" t="s">
        <v>461</v>
      </c>
      <c r="B3" s="1541" t="s">
        <v>494</v>
      </c>
      <c r="C3" s="996" t="s">
        <v>1028</v>
      </c>
      <c r="D3" s="996" t="s">
        <v>1029</v>
      </c>
      <c r="E3" s="697" t="s">
        <v>640</v>
      </c>
      <c r="F3" s="974" t="s">
        <v>675</v>
      </c>
      <c r="G3" s="204"/>
    </row>
    <row r="4" spans="1:7" ht="12" customHeight="1" thickBot="1">
      <c r="A4" s="1540"/>
      <c r="B4" s="1542"/>
      <c r="C4" s="416" t="s">
        <v>541</v>
      </c>
      <c r="D4" s="416" t="s">
        <v>542</v>
      </c>
      <c r="E4" s="416" t="s">
        <v>543</v>
      </c>
      <c r="F4" s="274" t="s">
        <v>544</v>
      </c>
      <c r="G4" s="204"/>
    </row>
    <row r="5" spans="1:7" ht="18" customHeight="1">
      <c r="A5" s="413">
        <v>1</v>
      </c>
      <c r="B5" s="275" t="s">
        <v>661</v>
      </c>
      <c r="C5" s="276">
        <f>SUM(C6:C8)</f>
        <v>53062.21713</v>
      </c>
      <c r="D5" s="276">
        <f>SUM(D6:D8)</f>
        <v>15962.32514</v>
      </c>
      <c r="E5" s="276">
        <f>SUM(E6:E8)</f>
        <v>8717</v>
      </c>
      <c r="F5" s="277">
        <v>0</v>
      </c>
      <c r="G5" s="204"/>
    </row>
    <row r="6" spans="1:7" ht="12.75" customHeight="1">
      <c r="A6" s="278">
        <v>2</v>
      </c>
      <c r="B6" s="995" t="s">
        <v>495</v>
      </c>
      <c r="C6" s="1016">
        <v>4018.70639</v>
      </c>
      <c r="D6" s="998">
        <v>0</v>
      </c>
      <c r="E6" s="1016">
        <v>6697</v>
      </c>
      <c r="F6" s="1135">
        <f>IF(E6=0,"--",C6/E6)</f>
        <v>0.6000756144542332</v>
      </c>
      <c r="G6" s="204"/>
    </row>
    <row r="7" spans="1:7" ht="12.75" customHeight="1">
      <c r="A7" s="278">
        <v>3</v>
      </c>
      <c r="B7" s="279" t="s">
        <v>572</v>
      </c>
      <c r="C7" s="1016">
        <v>13301.061</v>
      </c>
      <c r="D7" s="1016">
        <v>15962.32514</v>
      </c>
      <c r="E7" s="1016">
        <v>1139</v>
      </c>
      <c r="F7" s="1135">
        <f>IF(E7=0,"--",C7/E7)</f>
        <v>11.677841088674276</v>
      </c>
      <c r="G7" s="204"/>
    </row>
    <row r="8" spans="1:7" ht="12.75" customHeight="1">
      <c r="A8" s="278">
        <v>5</v>
      </c>
      <c r="B8" s="280" t="s">
        <v>496</v>
      </c>
      <c r="C8" s="1016">
        <v>35742.44974</v>
      </c>
      <c r="D8" s="998">
        <v>0</v>
      </c>
      <c r="E8" s="1016">
        <v>881</v>
      </c>
      <c r="F8" s="1135">
        <f>IF(E8=0,"--",C8/E8)</f>
        <v>40.57031752553915</v>
      </c>
      <c r="G8" s="204"/>
    </row>
    <row r="9" spans="1:7" ht="21" customHeight="1">
      <c r="A9" s="414">
        <v>6</v>
      </c>
      <c r="B9" s="997" t="s">
        <v>1030</v>
      </c>
      <c r="C9" s="281">
        <f>SUM(C10:C24)</f>
        <v>5027.12676</v>
      </c>
      <c r="D9" s="281">
        <f>SUM(D10:D24)</f>
        <v>0</v>
      </c>
      <c r="E9" s="281">
        <f>SUM(E10:E24)</f>
        <v>785</v>
      </c>
      <c r="F9" s="1136">
        <v>0</v>
      </c>
      <c r="G9" s="204"/>
    </row>
    <row r="10" spans="1:7" ht="12.75" customHeight="1">
      <c r="A10" s="278">
        <v>7</v>
      </c>
      <c r="B10" s="282" t="s">
        <v>574</v>
      </c>
      <c r="C10" s="1016">
        <f>2823.37282-C11-1.04-20-1.04248-1.6408</f>
        <v>2681.9945399999997</v>
      </c>
      <c r="D10" s="998">
        <v>0</v>
      </c>
      <c r="E10" s="1016">
        <f>26+34+41</f>
        <v>101</v>
      </c>
      <c r="F10" s="1135">
        <f aca="true" t="shared" si="0" ref="F10:F24">IF(E10=0,"--",C10/E10)</f>
        <v>26.55440138613861</v>
      </c>
      <c r="G10" s="204"/>
    </row>
    <row r="11" spans="1:7" ht="12.75" customHeight="1">
      <c r="A11" s="278">
        <v>8</v>
      </c>
      <c r="B11" s="283" t="s">
        <v>573</v>
      </c>
      <c r="C11" s="1016">
        <v>117.655</v>
      </c>
      <c r="D11" s="998">
        <v>0</v>
      </c>
      <c r="E11" s="1016">
        <v>572</v>
      </c>
      <c r="F11" s="1135">
        <f t="shared" si="0"/>
        <v>0.20569055944055945</v>
      </c>
      <c r="G11" s="204"/>
    </row>
    <row r="12" spans="1:7" ht="12.75" customHeight="1">
      <c r="A12" s="278">
        <v>9</v>
      </c>
      <c r="B12" s="419" t="s">
        <v>4</v>
      </c>
      <c r="C12" s="1016">
        <f>210.0485+1261.36997+647.99375+13.065+7.2</f>
        <v>2139.67722</v>
      </c>
      <c r="D12" s="998">
        <v>0</v>
      </c>
      <c r="E12" s="1016">
        <v>97</v>
      </c>
      <c r="F12" s="1135">
        <f t="shared" si="0"/>
        <v>22.058528041237114</v>
      </c>
      <c r="G12" s="204"/>
    </row>
    <row r="13" spans="1:7" ht="12.75" customHeight="1">
      <c r="A13" s="278">
        <v>10</v>
      </c>
      <c r="B13" s="419" t="s">
        <v>6</v>
      </c>
      <c r="C13" s="1016">
        <v>87.8</v>
      </c>
      <c r="D13" s="998">
        <v>0</v>
      </c>
      <c r="E13" s="1016">
        <v>15</v>
      </c>
      <c r="F13" s="1135">
        <f t="shared" si="0"/>
        <v>5.8533333333333335</v>
      </c>
      <c r="G13" s="204"/>
    </row>
    <row r="14" spans="1:7" ht="12.75" customHeight="1">
      <c r="A14" s="278">
        <v>11</v>
      </c>
      <c r="B14" s="419" t="s">
        <v>5</v>
      </c>
      <c r="C14" s="1016"/>
      <c r="D14" s="998">
        <v>0</v>
      </c>
      <c r="E14" s="1016"/>
      <c r="F14" s="1135" t="str">
        <f t="shared" si="0"/>
        <v>--</v>
      </c>
      <c r="G14" s="204"/>
    </row>
    <row r="15" spans="1:7" ht="12.75" customHeight="1">
      <c r="A15" s="278">
        <v>12</v>
      </c>
      <c r="B15" s="419" t="s">
        <v>790</v>
      </c>
      <c r="C15" s="1016"/>
      <c r="D15" s="998">
        <v>0</v>
      </c>
      <c r="E15" s="1016"/>
      <c r="F15" s="1135" t="str">
        <f t="shared" si="0"/>
        <v>--</v>
      </c>
      <c r="G15" s="204"/>
    </row>
    <row r="16" spans="1:7" ht="12.75" customHeight="1">
      <c r="A16" s="278">
        <v>13</v>
      </c>
      <c r="B16" s="284" t="s">
        <v>29</v>
      </c>
      <c r="C16" s="1016"/>
      <c r="D16" s="998">
        <v>0</v>
      </c>
      <c r="E16" s="1016"/>
      <c r="F16" s="1135" t="str">
        <f t="shared" si="0"/>
        <v>--</v>
      </c>
      <c r="G16" s="204"/>
    </row>
    <row r="17" spans="1:7" ht="25.5">
      <c r="A17" s="278">
        <v>15</v>
      </c>
      <c r="B17" s="419" t="s">
        <v>1031</v>
      </c>
      <c r="C17" s="1016"/>
      <c r="D17" s="998">
        <v>0</v>
      </c>
      <c r="E17" s="1016"/>
      <c r="F17" s="1135" t="str">
        <f t="shared" si="0"/>
        <v>--</v>
      </c>
      <c r="G17" s="204"/>
    </row>
    <row r="18" spans="1:7" ht="51">
      <c r="A18" s="278">
        <v>16</v>
      </c>
      <c r="B18" s="419" t="s">
        <v>1032</v>
      </c>
      <c r="C18" s="1016"/>
      <c r="D18" s="998">
        <v>0</v>
      </c>
      <c r="E18" s="1016"/>
      <c r="F18" s="1135" t="str">
        <f t="shared" si="0"/>
        <v>--</v>
      </c>
      <c r="G18" s="204"/>
    </row>
    <row r="19" spans="1:7" ht="12.75">
      <c r="A19" s="278">
        <v>17</v>
      </c>
      <c r="B19" s="419" t="s">
        <v>1033</v>
      </c>
      <c r="C19" s="1016"/>
      <c r="D19" s="998">
        <v>0</v>
      </c>
      <c r="E19" s="1016"/>
      <c r="F19" s="1135" t="str">
        <f t="shared" si="0"/>
        <v>--</v>
      </c>
      <c r="G19" s="204"/>
    </row>
    <row r="20" spans="1:7" ht="25.5">
      <c r="A20" s="278">
        <v>18</v>
      </c>
      <c r="B20" s="419" t="s">
        <v>1034</v>
      </c>
      <c r="C20" s="1016"/>
      <c r="D20" s="998">
        <v>0</v>
      </c>
      <c r="E20" s="1016"/>
      <c r="F20" s="1135" t="str">
        <f t="shared" si="0"/>
        <v>--</v>
      </c>
      <c r="G20" s="204"/>
    </row>
    <row r="21" spans="1:7" ht="12.75">
      <c r="A21" s="278">
        <v>19</v>
      </c>
      <c r="B21" s="419" t="s">
        <v>1035</v>
      </c>
      <c r="C21" s="1016"/>
      <c r="D21" s="998">
        <v>0</v>
      </c>
      <c r="E21" s="1016"/>
      <c r="F21" s="1135" t="str">
        <f t="shared" si="0"/>
        <v>--</v>
      </c>
      <c r="G21" s="204"/>
    </row>
    <row r="22" spans="1:7" ht="12.75">
      <c r="A22" s="278">
        <v>20</v>
      </c>
      <c r="B22" s="419" t="s">
        <v>791</v>
      </c>
      <c r="C22" s="1016"/>
      <c r="D22" s="998">
        <v>0</v>
      </c>
      <c r="E22" s="1016"/>
      <c r="F22" s="1135" t="str">
        <f t="shared" si="0"/>
        <v>--</v>
      </c>
      <c r="G22" s="204"/>
    </row>
    <row r="23" spans="1:7" ht="25.5">
      <c r="A23" s="278">
        <v>21</v>
      </c>
      <c r="B23" s="419" t="s">
        <v>1036</v>
      </c>
      <c r="C23" s="1016"/>
      <c r="D23" s="998">
        <v>0</v>
      </c>
      <c r="E23" s="1016"/>
      <c r="F23" s="1135" t="str">
        <f t="shared" si="0"/>
        <v>--</v>
      </c>
      <c r="G23" s="204"/>
    </row>
    <row r="24" spans="1:7" ht="26.25" thickBot="1">
      <c r="A24" s="278">
        <v>22</v>
      </c>
      <c r="B24" s="419" t="s">
        <v>1037</v>
      </c>
      <c r="C24" s="1016"/>
      <c r="D24" s="998">
        <v>0</v>
      </c>
      <c r="E24" s="1016"/>
      <c r="F24" s="1135" t="str">
        <f t="shared" si="0"/>
        <v>--</v>
      </c>
      <c r="G24" s="204"/>
    </row>
    <row r="25" spans="1:7" ht="17.25" customHeight="1" thickBot="1">
      <c r="A25" s="1158">
        <v>23</v>
      </c>
      <c r="B25" s="420" t="s">
        <v>1039</v>
      </c>
      <c r="C25" s="901">
        <f>C5+C9</f>
        <v>58089.34389</v>
      </c>
      <c r="D25" s="901">
        <f>D5+D9</f>
        <v>15962.32514</v>
      </c>
      <c r="E25" s="901">
        <f>E5+E9</f>
        <v>9502</v>
      </c>
      <c r="F25" s="1137">
        <v>0</v>
      </c>
      <c r="G25" s="204"/>
    </row>
    <row r="26" spans="1:7" ht="12.75" customHeight="1">
      <c r="A26" s="255"/>
      <c r="B26" s="326" t="s">
        <v>351</v>
      </c>
      <c r="C26" s="204"/>
      <c r="D26" s="327">
        <f>D25-'11.c'!C4</f>
        <v>0</v>
      </c>
      <c r="E26" s="83"/>
      <c r="F26" s="251"/>
      <c r="G26" s="204"/>
    </row>
    <row r="27" spans="1:7" ht="12.75" customHeight="1">
      <c r="A27" s="285" t="s">
        <v>612</v>
      </c>
      <c r="B27" s="286"/>
      <c r="C27" s="136"/>
      <c r="D27" s="136"/>
      <c r="E27" s="137"/>
      <c r="F27" s="285"/>
      <c r="G27" s="204"/>
    </row>
    <row r="28" spans="1:7" ht="30" customHeight="1">
      <c r="A28" s="1538" t="s">
        <v>102</v>
      </c>
      <c r="B28" s="1538"/>
      <c r="C28" s="1538"/>
      <c r="D28" s="1538"/>
      <c r="E28" s="1538"/>
      <c r="F28" s="1538"/>
      <c r="G28" s="204"/>
    </row>
    <row r="29" spans="1:7" ht="12.75" customHeight="1">
      <c r="A29" s="288" t="s">
        <v>101</v>
      </c>
      <c r="B29" s="249"/>
      <c r="C29" s="289"/>
      <c r="D29" s="289"/>
      <c r="E29" s="289"/>
      <c r="F29" s="289"/>
      <c r="G29" s="204"/>
    </row>
    <row r="30" spans="1:7" ht="26.25" customHeight="1">
      <c r="A30" s="1538" t="s">
        <v>1038</v>
      </c>
      <c r="B30" s="1538"/>
      <c r="C30" s="1538"/>
      <c r="D30" s="1538"/>
      <c r="E30" s="1538"/>
      <c r="F30" s="1538"/>
      <c r="G30" s="204"/>
    </row>
    <row r="31" spans="1:7" ht="15" customHeight="1">
      <c r="A31" s="290" t="s">
        <v>769</v>
      </c>
      <c r="B31" s="287"/>
      <c r="C31" s="287"/>
      <c r="D31" s="287"/>
      <c r="E31" s="287"/>
      <c r="F31" s="287"/>
      <c r="G31" s="204"/>
    </row>
    <row r="32" spans="1:7" ht="6" customHeight="1">
      <c r="A32" s="421"/>
      <c r="B32" s="421"/>
      <c r="C32" s="421"/>
      <c r="D32" s="421"/>
      <c r="E32" s="421"/>
      <c r="F32" s="421"/>
      <c r="G32" s="204"/>
    </row>
    <row r="33" spans="1:7" ht="12.75" customHeight="1">
      <c r="A33" s="290" t="s">
        <v>650</v>
      </c>
      <c r="B33" s="287"/>
      <c r="C33" s="287"/>
      <c r="D33" s="287"/>
      <c r="E33" s="287"/>
      <c r="F33" s="287"/>
      <c r="G33" s="204"/>
    </row>
    <row r="34" spans="1:7" ht="12.75">
      <c r="A34" s="289" t="s">
        <v>100</v>
      </c>
      <c r="B34" s="291"/>
      <c r="C34" s="289"/>
      <c r="D34" s="289"/>
      <c r="E34" s="289"/>
      <c r="F34" s="289"/>
      <c r="G34" s="204"/>
    </row>
    <row r="35" spans="1:7" ht="12.75">
      <c r="A35" s="289"/>
      <c r="B35" s="204"/>
      <c r="C35" s="204"/>
      <c r="D35" s="292"/>
      <c r="E35" s="204"/>
      <c r="F35" s="204"/>
      <c r="G35" s="204"/>
    </row>
    <row r="36" spans="1:7" ht="12.75">
      <c r="A36" s="219"/>
      <c r="B36" s="204"/>
      <c r="C36" s="204"/>
      <c r="D36" s="204"/>
      <c r="E36" s="204"/>
      <c r="F36" s="204"/>
      <c r="G36" s="204"/>
    </row>
    <row r="37" spans="1:7" ht="12.75">
      <c r="A37" s="219"/>
      <c r="B37" s="204"/>
      <c r="C37" s="204"/>
      <c r="D37" s="204"/>
      <c r="E37" s="204"/>
      <c r="F37" s="204"/>
      <c r="G37" s="204"/>
    </row>
    <row r="38" spans="1:7" ht="12.75">
      <c r="A38" s="219"/>
      <c r="B38" s="204"/>
      <c r="C38" s="204"/>
      <c r="D38" s="204"/>
      <c r="E38" s="204"/>
      <c r="F38" s="204"/>
      <c r="G38" s="204"/>
    </row>
  </sheetData>
  <sheetProtection/>
  <protectedRanges>
    <protectedRange sqref="D27" name="Oblast1"/>
  </protectedRanges>
  <mergeCells count="4">
    <mergeCell ref="A30:F30"/>
    <mergeCell ref="A28:F28"/>
    <mergeCell ref="A3:A4"/>
    <mergeCell ref="B3:B4"/>
  </mergeCells>
  <conditionalFormatting sqref="D26">
    <cfRule type="cellIs" priority="1" dxfId="18" operator="lessThan" stopIfTrue="1">
      <formula>0</formula>
    </cfRule>
    <cfRule type="cellIs" priority="2" dxfId="18" operator="greaterThan" stopIfTrue="1">
      <formula>0</formula>
    </cfRule>
  </conditionalFormatting>
  <printOptions horizontalCentered="1"/>
  <pageMargins left="0.5905511811023623" right="0.5905511811023623" top="0.5905511811023623" bottom="0.3937007874015748" header="0.5118110236220472" footer="0.5118110236220472"/>
  <pageSetup cellComments="asDisplayed" horizontalDpi="300" verticalDpi="300" orientation="landscape" paperSize="9" scale="90" r:id="rId3"/>
  <ignoredErrors>
    <ignoredError sqref="E5" unlockedFormula="1"/>
  </ignoredErrors>
  <legacyDrawing r:id="rId2"/>
</worksheet>
</file>

<file path=xl/worksheets/sheet13.xml><?xml version="1.0" encoding="utf-8"?>
<worksheet xmlns="http://schemas.openxmlformats.org/spreadsheetml/2006/main" xmlns:r="http://schemas.openxmlformats.org/officeDocument/2006/relationships">
  <dimension ref="A1:AK72"/>
  <sheetViews>
    <sheetView workbookViewId="0" topLeftCell="A4">
      <selection activeCell="W15" sqref="W15:X15"/>
    </sheetView>
  </sheetViews>
  <sheetFormatPr defaultColWidth="9.140625" defaultRowHeight="15"/>
  <cols>
    <col min="1" max="1" width="3.8515625" style="7" customWidth="1"/>
    <col min="2" max="2" width="6.421875" style="39" customWidth="1"/>
    <col min="3" max="3" width="9.7109375" style="39" customWidth="1"/>
    <col min="4" max="4" width="14.7109375" style="39" customWidth="1"/>
    <col min="5" max="6" width="12.28125" style="39" bestFit="1" customWidth="1"/>
    <col min="7" max="7" width="12.00390625" style="39" bestFit="1" customWidth="1"/>
    <col min="8" max="8" width="9.7109375" style="39" customWidth="1"/>
    <col min="9" max="9" width="12.00390625" style="7" bestFit="1" customWidth="1"/>
    <col min="10" max="10" width="10.421875" style="7" customWidth="1"/>
    <col min="11" max="11" width="10.00390625" style="7" bestFit="1" customWidth="1"/>
    <col min="12" max="12" width="12.28125" style="7" bestFit="1" customWidth="1"/>
    <col min="13" max="13" width="10.00390625" style="7" customWidth="1"/>
    <col min="14" max="14" width="8.8515625" style="7" customWidth="1"/>
    <col min="15" max="15" width="10.57421875" style="7" customWidth="1"/>
    <col min="16" max="16" width="9.140625" style="7" customWidth="1"/>
    <col min="17" max="17" width="10.57421875" style="7" bestFit="1" customWidth="1"/>
    <col min="18" max="18" width="9.421875" style="7" customWidth="1"/>
    <col min="19" max="19" width="11.00390625" style="7" bestFit="1" customWidth="1"/>
    <col min="20" max="20" width="9.140625" style="7" customWidth="1"/>
    <col min="21" max="21" width="11.00390625" style="7" bestFit="1" customWidth="1"/>
    <col min="22" max="22" width="10.00390625" style="7" bestFit="1" customWidth="1"/>
    <col min="23" max="23" width="12.28125" style="7" bestFit="1" customWidth="1"/>
    <col min="24" max="24" width="11.00390625" style="7" bestFit="1" customWidth="1"/>
    <col min="25" max="16384" width="9.140625" style="7" customWidth="1"/>
  </cols>
  <sheetData>
    <row r="1" spans="1:25" ht="28.5">
      <c r="A1" s="965" t="s">
        <v>7</v>
      </c>
      <c r="B1" s="249"/>
      <c r="C1" s="249"/>
      <c r="D1" s="249"/>
      <c r="E1" s="249"/>
      <c r="F1" s="249"/>
      <c r="G1" s="249"/>
      <c r="H1" s="249"/>
      <c r="I1" s="250"/>
      <c r="J1" s="250"/>
      <c r="K1" s="250"/>
      <c r="L1" s="250"/>
      <c r="M1" s="250"/>
      <c r="N1" s="250"/>
      <c r="O1" s="251"/>
      <c r="P1" s="251"/>
      <c r="Q1" s="251"/>
      <c r="R1" s="251"/>
      <c r="S1" s="251"/>
      <c r="T1" s="251"/>
      <c r="U1" s="204"/>
      <c r="V1" s="204"/>
      <c r="W1" s="204"/>
      <c r="X1" s="204"/>
      <c r="Y1" s="204"/>
    </row>
    <row r="2" spans="1:25" s="65" customFormat="1" ht="4.5" customHeight="1">
      <c r="A2" s="252"/>
      <c r="B2" s="252"/>
      <c r="C2" s="252"/>
      <c r="D2" s="252"/>
      <c r="E2" s="252"/>
      <c r="F2" s="252"/>
      <c r="G2" s="252"/>
      <c r="H2" s="252"/>
      <c r="I2" s="252"/>
      <c r="J2" s="252"/>
      <c r="K2" s="252"/>
      <c r="L2" s="252"/>
      <c r="M2" s="252"/>
      <c r="N2" s="252"/>
      <c r="O2" s="252"/>
      <c r="P2" s="252"/>
      <c r="Q2" s="252"/>
      <c r="R2" s="252"/>
      <c r="S2" s="252"/>
      <c r="T2" s="252"/>
      <c r="U2" s="252"/>
      <c r="V2" s="252"/>
      <c r="W2" s="252"/>
      <c r="X2" s="252"/>
      <c r="Y2" s="252"/>
    </row>
    <row r="3" spans="1:25" s="65" customFormat="1" ht="21">
      <c r="A3" s="685" t="s">
        <v>996</v>
      </c>
      <c r="B3" s="252"/>
      <c r="C3" s="252"/>
      <c r="D3" s="252"/>
      <c r="E3" s="252"/>
      <c r="F3" s="252"/>
      <c r="G3" s="252"/>
      <c r="H3" s="252"/>
      <c r="I3" s="252"/>
      <c r="J3" s="252"/>
      <c r="K3" s="252"/>
      <c r="L3" s="252"/>
      <c r="M3" s="252"/>
      <c r="N3" s="252"/>
      <c r="O3" s="252"/>
      <c r="P3" s="252"/>
      <c r="Q3" s="252"/>
      <c r="R3" s="252"/>
      <c r="S3" s="252"/>
      <c r="T3" s="252"/>
      <c r="U3" s="252"/>
      <c r="V3" s="252"/>
      <c r="W3" s="252"/>
      <c r="X3" s="254" t="s">
        <v>489</v>
      </c>
      <c r="Y3" s="252"/>
    </row>
    <row r="4" spans="1:25" s="65" customFormat="1" ht="5.25" customHeight="1" thickBot="1">
      <c r="A4" s="252"/>
      <c r="B4" s="252"/>
      <c r="C4" s="252"/>
      <c r="D4" s="252"/>
      <c r="E4" s="252"/>
      <c r="F4" s="252"/>
      <c r="G4" s="252"/>
      <c r="H4" s="252"/>
      <c r="I4" s="252"/>
      <c r="J4" s="252"/>
      <c r="K4" s="252"/>
      <c r="L4" s="252"/>
      <c r="M4" s="252"/>
      <c r="N4" s="252"/>
      <c r="O4" s="252"/>
      <c r="P4" s="250"/>
      <c r="Q4" s="252"/>
      <c r="R4" s="252"/>
      <c r="S4" s="252"/>
      <c r="T4" s="252"/>
      <c r="U4" s="252"/>
      <c r="V4" s="252"/>
      <c r="W4" s="252"/>
      <c r="X4" s="254"/>
      <c r="Y4" s="252"/>
    </row>
    <row r="5" spans="1:25" ht="15" customHeight="1">
      <c r="A5" s="1555" t="s">
        <v>461</v>
      </c>
      <c r="B5" s="1558" t="s">
        <v>498</v>
      </c>
      <c r="C5" s="1523"/>
      <c r="D5" s="1524"/>
      <c r="E5" s="1543" t="s">
        <v>611</v>
      </c>
      <c r="F5" s="1544"/>
      <c r="G5" s="1544"/>
      <c r="H5" s="1544"/>
      <c r="I5" s="1544"/>
      <c r="J5" s="1544"/>
      <c r="K5" s="1544"/>
      <c r="L5" s="1544"/>
      <c r="M5" s="1544"/>
      <c r="N5" s="1544"/>
      <c r="O5" s="1544"/>
      <c r="P5" s="1544"/>
      <c r="Q5" s="1544"/>
      <c r="R5" s="1544"/>
      <c r="S5" s="1544"/>
      <c r="T5" s="1544"/>
      <c r="U5" s="1544"/>
      <c r="V5" s="1544"/>
      <c r="W5" s="1544"/>
      <c r="X5" s="1545"/>
      <c r="Y5" s="252"/>
    </row>
    <row r="6" spans="1:25" ht="19.5" customHeight="1">
      <c r="A6" s="1556"/>
      <c r="B6" s="1559"/>
      <c r="C6" s="1560"/>
      <c r="D6" s="1561"/>
      <c r="E6" s="1554" t="s">
        <v>600</v>
      </c>
      <c r="F6" s="1554"/>
      <c r="G6" s="1554"/>
      <c r="H6" s="1549"/>
      <c r="I6" s="1548" t="s">
        <v>604</v>
      </c>
      <c r="J6" s="1554"/>
      <c r="K6" s="1554"/>
      <c r="L6" s="1549"/>
      <c r="M6" s="1548" t="s">
        <v>596</v>
      </c>
      <c r="N6" s="1554"/>
      <c r="O6" s="1554"/>
      <c r="P6" s="1549"/>
      <c r="Q6" s="1546" t="s">
        <v>594</v>
      </c>
      <c r="R6" s="1547"/>
      <c r="S6" s="1546" t="s">
        <v>490</v>
      </c>
      <c r="T6" s="1547"/>
      <c r="U6" s="1546" t="s">
        <v>597</v>
      </c>
      <c r="V6" s="1547"/>
      <c r="W6" s="1592" t="s">
        <v>593</v>
      </c>
      <c r="X6" s="1593"/>
      <c r="Y6" s="252"/>
    </row>
    <row r="7" spans="1:25" ht="19.5" customHeight="1">
      <c r="A7" s="1556"/>
      <c r="B7" s="1559"/>
      <c r="C7" s="1560"/>
      <c r="D7" s="1561"/>
      <c r="E7" s="1599" t="s">
        <v>595</v>
      </c>
      <c r="F7" s="1551"/>
      <c r="G7" s="1552" t="s">
        <v>603</v>
      </c>
      <c r="H7" s="1553"/>
      <c r="I7" s="1550" t="s">
        <v>744</v>
      </c>
      <c r="J7" s="1551"/>
      <c r="K7" s="1552" t="s">
        <v>605</v>
      </c>
      <c r="L7" s="1553"/>
      <c r="M7" s="1598" t="s">
        <v>1001</v>
      </c>
      <c r="N7" s="1551"/>
      <c r="O7" s="1552" t="s">
        <v>607</v>
      </c>
      <c r="P7" s="1553"/>
      <c r="Q7" s="1548"/>
      <c r="R7" s="1549"/>
      <c r="S7" s="1548"/>
      <c r="T7" s="1549"/>
      <c r="U7" s="1548"/>
      <c r="V7" s="1549"/>
      <c r="W7" s="1594"/>
      <c r="X7" s="1595"/>
      <c r="Y7" s="252"/>
    </row>
    <row r="8" spans="1:25" s="17" customFormat="1" ht="18.75" customHeight="1" thickBot="1">
      <c r="A8" s="1556"/>
      <c r="B8" s="1559"/>
      <c r="C8" s="1560"/>
      <c r="D8" s="1561"/>
      <c r="E8" s="999" t="s">
        <v>497</v>
      </c>
      <c r="F8" s="999" t="s">
        <v>723</v>
      </c>
      <c r="G8" s="1000" t="s">
        <v>497</v>
      </c>
      <c r="H8" s="1002" t="s">
        <v>723</v>
      </c>
      <c r="I8" s="1001" t="s">
        <v>497</v>
      </c>
      <c r="J8" s="1000" t="s">
        <v>723</v>
      </c>
      <c r="K8" s="1000" t="s">
        <v>497</v>
      </c>
      <c r="L8" s="1002" t="s">
        <v>723</v>
      </c>
      <c r="M8" s="1001" t="s">
        <v>497</v>
      </c>
      <c r="N8" s="1000" t="s">
        <v>723</v>
      </c>
      <c r="O8" s="1000" t="s">
        <v>497</v>
      </c>
      <c r="P8" s="1002" t="s">
        <v>723</v>
      </c>
      <c r="Q8" s="1001" t="s">
        <v>497</v>
      </c>
      <c r="R8" s="1002" t="s">
        <v>723</v>
      </c>
      <c r="S8" s="1001" t="s">
        <v>497</v>
      </c>
      <c r="T8" s="1002" t="s">
        <v>723</v>
      </c>
      <c r="U8" s="1001" t="s">
        <v>497</v>
      </c>
      <c r="V8" s="1002" t="s">
        <v>723</v>
      </c>
      <c r="W8" s="966" t="s">
        <v>8</v>
      </c>
      <c r="X8" s="967" t="s">
        <v>723</v>
      </c>
      <c r="Y8" s="260"/>
    </row>
    <row r="9" spans="1:25" s="17" customFormat="1" ht="18.75" customHeight="1" thickBot="1">
      <c r="A9" s="1557"/>
      <c r="B9" s="1562"/>
      <c r="C9" s="1534"/>
      <c r="D9" s="1563"/>
      <c r="E9" s="1009">
        <v>1</v>
      </c>
      <c r="F9" s="1009">
        <v>2</v>
      </c>
      <c r="G9" s="1010">
        <v>3</v>
      </c>
      <c r="H9" s="1011">
        <v>4</v>
      </c>
      <c r="I9" s="1009">
        <v>5</v>
      </c>
      <c r="J9" s="1010">
        <v>6</v>
      </c>
      <c r="K9" s="1010">
        <v>7</v>
      </c>
      <c r="L9" s="1012">
        <v>8</v>
      </c>
      <c r="M9" s="1008">
        <v>9</v>
      </c>
      <c r="N9" s="1010">
        <v>10</v>
      </c>
      <c r="O9" s="1010">
        <v>11</v>
      </c>
      <c r="P9" s="1011">
        <v>12</v>
      </c>
      <c r="Q9" s="1008">
        <v>13</v>
      </c>
      <c r="R9" s="1011">
        <v>14</v>
      </c>
      <c r="S9" s="1009">
        <v>15</v>
      </c>
      <c r="T9" s="1012">
        <v>16</v>
      </c>
      <c r="U9" s="1008">
        <v>17</v>
      </c>
      <c r="V9" s="1011">
        <v>18</v>
      </c>
      <c r="W9" s="1013">
        <v>19</v>
      </c>
      <c r="X9" s="1014">
        <v>20</v>
      </c>
      <c r="Y9" s="260"/>
    </row>
    <row r="10" spans="1:25" ht="15" customHeight="1">
      <c r="A10" s="1017">
        <v>1</v>
      </c>
      <c r="B10" s="1601" t="s">
        <v>606</v>
      </c>
      <c r="C10" s="1603" t="s">
        <v>592</v>
      </c>
      <c r="D10" s="1604"/>
      <c r="E10" s="1316">
        <v>86376.773</v>
      </c>
      <c r="F10" s="1314">
        <v>3900.144</v>
      </c>
      <c r="G10" s="1314">
        <v>20933.66</v>
      </c>
      <c r="H10" s="1315">
        <v>1011.792</v>
      </c>
      <c r="I10" s="1308">
        <v>9675.271</v>
      </c>
      <c r="J10" s="1294">
        <v>912</v>
      </c>
      <c r="K10" s="1320">
        <v>3931.2</v>
      </c>
      <c r="L10" s="1295">
        <v>484.152</v>
      </c>
      <c r="M10" s="1003"/>
      <c r="N10" s="1004"/>
      <c r="O10" s="1004"/>
      <c r="P10" s="1005"/>
      <c r="Q10" s="1003"/>
      <c r="R10" s="1005"/>
      <c r="S10" s="1310">
        <v>703.333</v>
      </c>
      <c r="T10" s="1297">
        <v>48.29</v>
      </c>
      <c r="U10" s="1318">
        <v>10001.2</v>
      </c>
      <c r="V10" s="1299">
        <v>600.8</v>
      </c>
      <c r="W10" s="1006">
        <f>E10+G10+I10+K10+M10+O10+Q10+S10+U10</f>
        <v>131621.437</v>
      </c>
      <c r="X10" s="1007">
        <f aca="true" t="shared" si="0" ref="W10:X14">F10+H10+J10+L10+N10+P10+R10+T10+V10</f>
        <v>6957.178</v>
      </c>
      <c r="Y10" s="252"/>
    </row>
    <row r="11" spans="1:25" ht="15" customHeight="1">
      <c r="A11" s="266">
        <v>2</v>
      </c>
      <c r="B11" s="1602"/>
      <c r="C11" s="1596" t="s">
        <v>500</v>
      </c>
      <c r="D11" s="1597"/>
      <c r="E11" s="1311">
        <v>7850.223</v>
      </c>
      <c r="F11" s="1312">
        <v>2500.48</v>
      </c>
      <c r="G11" s="1312">
        <v>1550.531</v>
      </c>
      <c r="H11" s="1313">
        <v>556.332</v>
      </c>
      <c r="I11" s="1307">
        <v>8250.12</v>
      </c>
      <c r="J11" s="1292">
        <v>598.622</v>
      </c>
      <c r="K11" s="1319">
        <v>3473.003</v>
      </c>
      <c r="L11" s="1293">
        <v>307.786</v>
      </c>
      <c r="M11" s="784"/>
      <c r="N11" s="782"/>
      <c r="O11" s="782"/>
      <c r="P11" s="785"/>
      <c r="Q11" s="784"/>
      <c r="R11" s="785"/>
      <c r="S11" s="1309">
        <v>505.63</v>
      </c>
      <c r="T11" s="1296">
        <v>37.12</v>
      </c>
      <c r="U11" s="1317">
        <v>3170</v>
      </c>
      <c r="V11" s="1298">
        <v>393.132</v>
      </c>
      <c r="W11" s="968">
        <f t="shared" si="0"/>
        <v>24799.507000000005</v>
      </c>
      <c r="X11" s="969">
        <f t="shared" si="0"/>
        <v>4393.472</v>
      </c>
      <c r="Y11" s="252"/>
    </row>
    <row r="12" spans="1:25" ht="15" customHeight="1">
      <c r="A12" s="267">
        <v>3</v>
      </c>
      <c r="B12" s="1602"/>
      <c r="C12" s="1565" t="s">
        <v>465</v>
      </c>
      <c r="D12" s="1566"/>
      <c r="E12" s="1311">
        <v>28330.3</v>
      </c>
      <c r="F12" s="1312">
        <v>1300.996</v>
      </c>
      <c r="G12" s="1312">
        <v>9011.714</v>
      </c>
      <c r="H12" s="1313">
        <v>492.742</v>
      </c>
      <c r="I12" s="1307">
        <v>2850.13</v>
      </c>
      <c r="J12" s="1292">
        <v>299.233</v>
      </c>
      <c r="K12" s="1319">
        <v>889.23</v>
      </c>
      <c r="L12" s="1293">
        <v>168.914</v>
      </c>
      <c r="M12" s="784"/>
      <c r="N12" s="782"/>
      <c r="O12" s="782"/>
      <c r="P12" s="785"/>
      <c r="Q12" s="784"/>
      <c r="R12" s="785"/>
      <c r="S12" s="1309">
        <v>1352.3</v>
      </c>
      <c r="T12" s="1296">
        <v>19.8</v>
      </c>
      <c r="U12" s="1317">
        <v>1097.212</v>
      </c>
      <c r="V12" s="1298">
        <v>188.755</v>
      </c>
      <c r="W12" s="968">
        <f>E12+G12+I12+K12+M12+O12+Q12+S12+U12</f>
        <v>43530.886</v>
      </c>
      <c r="X12" s="969">
        <f t="shared" si="0"/>
        <v>2470.4400000000005</v>
      </c>
      <c r="Y12" s="252"/>
    </row>
    <row r="13" spans="1:25" ht="15" customHeight="1">
      <c r="A13" s="267">
        <v>4</v>
      </c>
      <c r="B13" s="1606" t="s">
        <v>499</v>
      </c>
      <c r="C13" s="1607"/>
      <c r="D13" s="1608"/>
      <c r="E13" s="781"/>
      <c r="F13" s="782"/>
      <c r="G13" s="782"/>
      <c r="H13" s="785"/>
      <c r="I13" s="781"/>
      <c r="J13" s="782"/>
      <c r="K13" s="782"/>
      <c r="L13" s="783"/>
      <c r="M13" s="784"/>
      <c r="N13" s="782"/>
      <c r="O13" s="782"/>
      <c r="P13" s="785"/>
      <c r="Q13" s="784"/>
      <c r="R13" s="785"/>
      <c r="S13" s="781"/>
      <c r="T13" s="783"/>
      <c r="U13" s="784"/>
      <c r="V13" s="785"/>
      <c r="W13" s="968">
        <f t="shared" si="0"/>
        <v>0</v>
      </c>
      <c r="X13" s="969">
        <f t="shared" si="0"/>
        <v>0</v>
      </c>
      <c r="Y13" s="252"/>
    </row>
    <row r="14" spans="1:25" ht="15" customHeight="1" thickBot="1">
      <c r="A14" s="269">
        <v>5</v>
      </c>
      <c r="B14" s="1609" t="s">
        <v>601</v>
      </c>
      <c r="C14" s="1610"/>
      <c r="D14" s="1611"/>
      <c r="E14" s="1015"/>
      <c r="F14" s="903"/>
      <c r="G14" s="903"/>
      <c r="H14" s="904"/>
      <c r="I14" s="905"/>
      <c r="J14" s="906"/>
      <c r="K14" s="906"/>
      <c r="L14" s="907"/>
      <c r="M14" s="902"/>
      <c r="N14" s="903"/>
      <c r="O14" s="903"/>
      <c r="P14" s="904"/>
      <c r="Q14" s="902"/>
      <c r="R14" s="904"/>
      <c r="S14" s="905"/>
      <c r="T14" s="907"/>
      <c r="U14" s="902"/>
      <c r="V14" s="904"/>
      <c r="W14" s="970">
        <f t="shared" si="0"/>
        <v>0</v>
      </c>
      <c r="X14" s="971">
        <f t="shared" si="0"/>
        <v>0</v>
      </c>
      <c r="Y14" s="252"/>
    </row>
    <row r="15" spans="1:25" s="32" customFormat="1" ht="15" customHeight="1" thickBot="1">
      <c r="A15" s="415">
        <v>6</v>
      </c>
      <c r="B15" s="1588" t="s">
        <v>593</v>
      </c>
      <c r="C15" s="1589"/>
      <c r="D15" s="1590"/>
      <c r="E15" s="634">
        <f aca="true" t="shared" si="1" ref="E15:X15">SUM(E10:E14)</f>
        <v>122557.296</v>
      </c>
      <c r="F15" s="634">
        <f t="shared" si="1"/>
        <v>7701.62</v>
      </c>
      <c r="G15" s="635">
        <f t="shared" si="1"/>
        <v>31495.905</v>
      </c>
      <c r="H15" s="636">
        <f t="shared" si="1"/>
        <v>2060.866</v>
      </c>
      <c r="I15" s="633">
        <f t="shared" si="1"/>
        <v>20775.521000000004</v>
      </c>
      <c r="J15" s="635">
        <f t="shared" si="1"/>
        <v>1809.8549999999998</v>
      </c>
      <c r="K15" s="635">
        <f t="shared" si="1"/>
        <v>8293.432999999999</v>
      </c>
      <c r="L15" s="636">
        <f t="shared" si="1"/>
        <v>960.852</v>
      </c>
      <c r="M15" s="633">
        <f t="shared" si="1"/>
        <v>0</v>
      </c>
      <c r="N15" s="635">
        <f t="shared" si="1"/>
        <v>0</v>
      </c>
      <c r="O15" s="635">
        <f t="shared" si="1"/>
        <v>0</v>
      </c>
      <c r="P15" s="636">
        <f t="shared" si="1"/>
        <v>0</v>
      </c>
      <c r="Q15" s="637">
        <f t="shared" si="1"/>
        <v>0</v>
      </c>
      <c r="R15" s="638">
        <f t="shared" si="1"/>
        <v>0</v>
      </c>
      <c r="S15" s="637">
        <f t="shared" si="1"/>
        <v>2561.263</v>
      </c>
      <c r="T15" s="638">
        <f t="shared" si="1"/>
        <v>105.21</v>
      </c>
      <c r="U15" s="639">
        <f t="shared" si="1"/>
        <v>14268.412</v>
      </c>
      <c r="V15" s="640">
        <f t="shared" si="1"/>
        <v>1182.687</v>
      </c>
      <c r="W15" s="972">
        <f>SUM(W10:W14)</f>
        <v>199951.83000000002</v>
      </c>
      <c r="X15" s="973">
        <f t="shared" si="1"/>
        <v>13821.09</v>
      </c>
      <c r="Y15" s="262"/>
    </row>
    <row r="16" spans="1:25" s="65" customFormat="1" ht="15" customHeight="1">
      <c r="A16" s="252"/>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row>
    <row r="17" spans="1:25" ht="21">
      <c r="A17" s="685" t="s">
        <v>997</v>
      </c>
      <c r="B17" s="263"/>
      <c r="C17" s="263"/>
      <c r="D17" s="263"/>
      <c r="E17" s="263"/>
      <c r="F17" s="263"/>
      <c r="G17" s="263"/>
      <c r="H17" s="263"/>
      <c r="I17" s="263"/>
      <c r="J17" s="263"/>
      <c r="K17" s="263"/>
      <c r="L17" s="263"/>
      <c r="M17" s="264" t="s">
        <v>489</v>
      </c>
      <c r="N17" s="263"/>
      <c r="O17" s="263"/>
      <c r="P17" s="263"/>
      <c r="Q17" s="263"/>
      <c r="R17" s="263"/>
      <c r="S17" s="263"/>
      <c r="T17" s="204"/>
      <c r="U17" s="204"/>
      <c r="V17" s="204"/>
      <c r="W17" s="204"/>
      <c r="X17" s="204"/>
      <c r="Y17" s="204"/>
    </row>
    <row r="18" spans="1:25" ht="5.25" customHeight="1" thickBot="1">
      <c r="A18" s="253"/>
      <c r="B18" s="263"/>
      <c r="C18" s="263"/>
      <c r="D18" s="263"/>
      <c r="E18" s="263"/>
      <c r="F18" s="263"/>
      <c r="G18" s="263"/>
      <c r="H18" s="263"/>
      <c r="I18" s="263"/>
      <c r="J18" s="263"/>
      <c r="K18" s="263"/>
      <c r="L18" s="263"/>
      <c r="M18" s="264"/>
      <c r="N18" s="252"/>
      <c r="O18" s="252"/>
      <c r="P18" s="252"/>
      <c r="Q18" s="252"/>
      <c r="R18" s="252"/>
      <c r="S18" s="252"/>
      <c r="T18" s="252"/>
      <c r="U18" s="204"/>
      <c r="V18" s="204"/>
      <c r="W18" s="204"/>
      <c r="X18" s="204"/>
      <c r="Y18" s="204"/>
    </row>
    <row r="19" spans="1:37" ht="15">
      <c r="A19" s="1576" t="s">
        <v>461</v>
      </c>
      <c r="B19" s="1573" t="s">
        <v>498</v>
      </c>
      <c r="C19" s="1573"/>
      <c r="D19" s="1573"/>
      <c r="E19" s="1579" t="s">
        <v>608</v>
      </c>
      <c r="F19" s="1580"/>
      <c r="G19" s="1581"/>
      <c r="H19" s="1583" t="s">
        <v>610</v>
      </c>
      <c r="I19" s="1584"/>
      <c r="J19" s="1585"/>
      <c r="K19" s="1580" t="s">
        <v>593</v>
      </c>
      <c r="L19" s="1580"/>
      <c r="M19" s="1581"/>
      <c r="N19" s="252"/>
      <c r="O19" s="1591" t="s">
        <v>311</v>
      </c>
      <c r="P19" s="1591"/>
      <c r="Q19" s="1591"/>
      <c r="R19" s="1591"/>
      <c r="S19" s="1591"/>
      <c r="T19" s="1591"/>
      <c r="U19" s="1591"/>
      <c r="V19" s="1591"/>
      <c r="W19" s="1591"/>
      <c r="X19" s="1591"/>
      <c r="Y19" s="204"/>
      <c r="Z19" s="978"/>
      <c r="AA19" s="978"/>
      <c r="AB19" s="978"/>
      <c r="AC19" s="978"/>
      <c r="AD19" s="978"/>
      <c r="AE19" s="978"/>
      <c r="AF19" s="978"/>
      <c r="AG19" s="978"/>
      <c r="AH19" s="978"/>
      <c r="AI19" s="978"/>
      <c r="AJ19" s="978"/>
      <c r="AK19" s="978"/>
    </row>
    <row r="20" spans="1:37" ht="38.25">
      <c r="A20" s="1577"/>
      <c r="B20" s="1574"/>
      <c r="C20" s="1574"/>
      <c r="D20" s="1574"/>
      <c r="E20" s="698" t="s">
        <v>745</v>
      </c>
      <c r="F20" s="699" t="s">
        <v>609</v>
      </c>
      <c r="G20" s="700" t="s">
        <v>599</v>
      </c>
      <c r="H20" s="698" t="s">
        <v>598</v>
      </c>
      <c r="I20" s="699" t="s">
        <v>609</v>
      </c>
      <c r="J20" s="700" t="s">
        <v>599</v>
      </c>
      <c r="K20" s="696" t="s">
        <v>598</v>
      </c>
      <c r="L20" s="255" t="s">
        <v>609</v>
      </c>
      <c r="M20" s="700" t="s">
        <v>599</v>
      </c>
      <c r="N20" s="252"/>
      <c r="O20" s="1591"/>
      <c r="P20" s="1591"/>
      <c r="Q20" s="1591"/>
      <c r="R20" s="1591"/>
      <c r="S20" s="1591"/>
      <c r="T20" s="1591"/>
      <c r="U20" s="1591"/>
      <c r="V20" s="1591"/>
      <c r="W20" s="1591"/>
      <c r="X20" s="1591"/>
      <c r="Y20" s="252"/>
      <c r="Z20" s="978"/>
      <c r="AA20" s="978"/>
      <c r="AB20" s="978"/>
      <c r="AC20" s="978"/>
      <c r="AD20" s="978"/>
      <c r="AE20" s="978"/>
      <c r="AF20" s="978"/>
      <c r="AG20" s="978"/>
      <c r="AH20" s="978"/>
      <c r="AI20" s="978"/>
      <c r="AJ20" s="978"/>
      <c r="AK20" s="978"/>
    </row>
    <row r="21" spans="1:25" s="17" customFormat="1" ht="25.5" customHeight="1" thickBot="1">
      <c r="A21" s="1578"/>
      <c r="B21" s="1575"/>
      <c r="C21" s="1575"/>
      <c r="D21" s="1575"/>
      <c r="E21" s="256">
        <v>1</v>
      </c>
      <c r="F21" s="258">
        <v>2</v>
      </c>
      <c r="G21" s="259" t="s">
        <v>24</v>
      </c>
      <c r="H21" s="256">
        <v>4</v>
      </c>
      <c r="I21" s="258">
        <v>5</v>
      </c>
      <c r="J21" s="259">
        <v>6</v>
      </c>
      <c r="K21" s="257">
        <v>7</v>
      </c>
      <c r="L21" s="265">
        <v>8</v>
      </c>
      <c r="M21" s="259" t="s">
        <v>25</v>
      </c>
      <c r="N21" s="260"/>
      <c r="O21" s="788"/>
      <c r="P21" s="788"/>
      <c r="Q21" s="788"/>
      <c r="R21" s="788"/>
      <c r="S21" s="789"/>
      <c r="T21" s="789"/>
      <c r="U21" s="789"/>
      <c r="V21" s="789"/>
      <c r="W21" s="789"/>
      <c r="X21" s="789"/>
      <c r="Y21" s="260"/>
    </row>
    <row r="22" spans="1:25" ht="13.5" customHeight="1">
      <c r="A22" s="266">
        <v>1</v>
      </c>
      <c r="B22" s="1539" t="s">
        <v>602</v>
      </c>
      <c r="C22" s="1586" t="s">
        <v>746</v>
      </c>
      <c r="D22" s="451" t="s">
        <v>587</v>
      </c>
      <c r="E22" s="1300">
        <v>13.758</v>
      </c>
      <c r="F22" s="1301">
        <v>14138.274</v>
      </c>
      <c r="G22" s="794">
        <f aca="true" t="shared" si="2" ref="G22:G33">IF(E22=0,0,F22/12/E22)</f>
        <v>85.63668411106265</v>
      </c>
      <c r="H22" s="786">
        <v>1.675</v>
      </c>
      <c r="I22" s="780">
        <v>1804.625</v>
      </c>
      <c r="J22" s="793"/>
      <c r="K22" s="624">
        <f aca="true" t="shared" si="3" ref="K22:K32">E22+H22</f>
        <v>15.433</v>
      </c>
      <c r="L22" s="625">
        <f aca="true" t="shared" si="4" ref="L22:L32">F22+I22</f>
        <v>15942.899</v>
      </c>
      <c r="M22" s="794">
        <f aca="true" t="shared" si="5" ref="M22:M33">IF(K22=0,0,L22/12/K22)</f>
        <v>86.08662714097497</v>
      </c>
      <c r="N22" s="252"/>
      <c r="O22" s="788"/>
      <c r="P22" s="788"/>
      <c r="Q22" s="790"/>
      <c r="R22" s="788"/>
      <c r="S22" s="788"/>
      <c r="T22" s="788"/>
      <c r="U22" s="788"/>
      <c r="V22" s="788"/>
      <c r="W22" s="788"/>
      <c r="X22" s="788"/>
      <c r="Y22" s="252"/>
    </row>
    <row r="23" spans="1:25" ht="13.5" customHeight="1">
      <c r="A23" s="266">
        <v>2</v>
      </c>
      <c r="B23" s="1571"/>
      <c r="C23" s="1586"/>
      <c r="D23" s="451" t="s">
        <v>588</v>
      </c>
      <c r="E23" s="1300">
        <v>28.308</v>
      </c>
      <c r="F23" s="1301">
        <v>28245.358</v>
      </c>
      <c r="G23" s="794">
        <f t="shared" si="2"/>
        <v>83.1489272761528</v>
      </c>
      <c r="H23" s="787">
        <v>4.565</v>
      </c>
      <c r="I23" s="1304">
        <v>6307.453</v>
      </c>
      <c r="J23" s="795"/>
      <c r="K23" s="626">
        <f t="shared" si="3"/>
        <v>32.873</v>
      </c>
      <c r="L23" s="627">
        <f t="shared" si="4"/>
        <v>34552.811</v>
      </c>
      <c r="M23" s="794">
        <f t="shared" si="5"/>
        <v>87.59166844117262</v>
      </c>
      <c r="N23" s="252"/>
      <c r="O23" s="788"/>
      <c r="P23" s="788"/>
      <c r="Q23" s="790"/>
      <c r="R23" s="788"/>
      <c r="S23" s="788"/>
      <c r="T23" s="788"/>
      <c r="U23" s="788"/>
      <c r="V23" s="788"/>
      <c r="W23" s="788"/>
      <c r="X23" s="788"/>
      <c r="Y23" s="252"/>
    </row>
    <row r="24" spans="1:25" ht="14.25" customHeight="1">
      <c r="A24" s="267">
        <v>3</v>
      </c>
      <c r="B24" s="1571"/>
      <c r="C24" s="1586"/>
      <c r="D24" s="452" t="s">
        <v>589</v>
      </c>
      <c r="E24" s="1302">
        <v>72.498</v>
      </c>
      <c r="F24" s="1303">
        <v>45839.06</v>
      </c>
      <c r="G24" s="796">
        <f t="shared" si="2"/>
        <v>52.69002823066383</v>
      </c>
      <c r="H24" s="787">
        <v>7.545</v>
      </c>
      <c r="I24" s="1306">
        <v>10228.366</v>
      </c>
      <c r="J24" s="795"/>
      <c r="K24" s="626">
        <f t="shared" si="3"/>
        <v>80.043</v>
      </c>
      <c r="L24" s="627">
        <f t="shared" si="4"/>
        <v>56067.426</v>
      </c>
      <c r="M24" s="796">
        <f t="shared" si="5"/>
        <v>58.372193695888456</v>
      </c>
      <c r="N24" s="252"/>
      <c r="O24" s="788"/>
      <c r="P24" s="788"/>
      <c r="Q24" s="790"/>
      <c r="R24" s="788"/>
      <c r="S24" s="788"/>
      <c r="T24" s="788"/>
      <c r="U24" s="788"/>
      <c r="V24" s="788"/>
      <c r="W24" s="788"/>
      <c r="X24" s="788"/>
      <c r="Y24" s="252"/>
    </row>
    <row r="25" spans="1:25" ht="15" customHeight="1">
      <c r="A25" s="267">
        <v>4</v>
      </c>
      <c r="B25" s="1571"/>
      <c r="C25" s="1586"/>
      <c r="D25" s="452" t="s">
        <v>590</v>
      </c>
      <c r="E25" s="1302">
        <v>5.857</v>
      </c>
      <c r="F25" s="1303">
        <v>2644.907</v>
      </c>
      <c r="G25" s="796">
        <f t="shared" si="2"/>
        <v>37.63170849695521</v>
      </c>
      <c r="H25" s="787">
        <v>1.041</v>
      </c>
      <c r="I25" s="1306">
        <v>476.066</v>
      </c>
      <c r="J25" s="795"/>
      <c r="K25" s="626">
        <f t="shared" si="3"/>
        <v>6.898</v>
      </c>
      <c r="L25" s="627">
        <f t="shared" si="4"/>
        <v>3120.973</v>
      </c>
      <c r="M25" s="796">
        <f t="shared" si="5"/>
        <v>37.703839277085144</v>
      </c>
      <c r="N25" s="252"/>
      <c r="O25" s="788"/>
      <c r="P25" s="788"/>
      <c r="Q25" s="790"/>
      <c r="R25" s="788"/>
      <c r="S25" s="788"/>
      <c r="T25" s="788"/>
      <c r="U25" s="788"/>
      <c r="V25" s="788"/>
      <c r="W25" s="788"/>
      <c r="X25" s="788"/>
      <c r="Y25" s="252"/>
    </row>
    <row r="26" spans="1:25" ht="15" customHeight="1">
      <c r="A26" s="267">
        <v>5</v>
      </c>
      <c r="B26" s="1571"/>
      <c r="C26" s="1586"/>
      <c r="D26" s="452" t="s">
        <v>591</v>
      </c>
      <c r="E26" s="1302">
        <v>21.392</v>
      </c>
      <c r="F26" s="1303">
        <v>8681.217</v>
      </c>
      <c r="G26" s="796">
        <f t="shared" si="2"/>
        <v>33.818004394166046</v>
      </c>
      <c r="H26" s="787">
        <v>0</v>
      </c>
      <c r="I26" s="1306">
        <v>40.1</v>
      </c>
      <c r="J26" s="795"/>
      <c r="K26" s="626">
        <f t="shared" si="3"/>
        <v>21.392</v>
      </c>
      <c r="L26" s="627">
        <f t="shared" si="4"/>
        <v>8721.317000000001</v>
      </c>
      <c r="M26" s="796">
        <f t="shared" si="5"/>
        <v>33.97421543879332</v>
      </c>
      <c r="N26" s="252"/>
      <c r="O26" s="788"/>
      <c r="P26" s="788"/>
      <c r="Q26" s="790"/>
      <c r="R26" s="788"/>
      <c r="S26" s="788"/>
      <c r="T26" s="788"/>
      <c r="U26" s="788"/>
      <c r="V26" s="788"/>
      <c r="W26" s="788"/>
      <c r="X26" s="788"/>
      <c r="Y26" s="252"/>
    </row>
    <row r="27" spans="1:25" ht="15" customHeight="1">
      <c r="A27" s="267">
        <v>6</v>
      </c>
      <c r="B27" s="1571"/>
      <c r="C27" s="1586"/>
      <c r="D27" s="452" t="s">
        <v>795</v>
      </c>
      <c r="E27" s="1302">
        <v>8.692</v>
      </c>
      <c r="F27" s="1303">
        <v>7761.617</v>
      </c>
      <c r="G27" s="796">
        <f t="shared" si="2"/>
        <v>74.41341655161834</v>
      </c>
      <c r="H27" s="787">
        <v>11.927</v>
      </c>
      <c r="I27" s="1306">
        <v>5454.394</v>
      </c>
      <c r="J27" s="795"/>
      <c r="K27" s="626">
        <f t="shared" si="3"/>
        <v>20.619</v>
      </c>
      <c r="L27" s="627">
        <f t="shared" si="4"/>
        <v>13216.011</v>
      </c>
      <c r="M27" s="796">
        <f t="shared" si="5"/>
        <v>53.413562733401236</v>
      </c>
      <c r="N27" s="453"/>
      <c r="O27" s="788"/>
      <c r="P27" s="788"/>
      <c r="Q27" s="790"/>
      <c r="R27" s="788"/>
      <c r="S27" s="788"/>
      <c r="T27" s="788"/>
      <c r="U27" s="788"/>
      <c r="V27" s="788"/>
      <c r="W27" s="788"/>
      <c r="X27" s="788"/>
      <c r="Y27" s="252"/>
    </row>
    <row r="28" spans="1:25" ht="15" customHeight="1">
      <c r="A28" s="267">
        <v>7</v>
      </c>
      <c r="B28" s="1571"/>
      <c r="C28" s="1587"/>
      <c r="D28" s="268" t="s">
        <v>593</v>
      </c>
      <c r="E28" s="908">
        <f>SUM(E22:E27)</f>
        <v>150.50500000000002</v>
      </c>
      <c r="F28" s="906">
        <f>SUM(F22:F27)</f>
        <v>107310.433</v>
      </c>
      <c r="G28" s="796">
        <f t="shared" si="2"/>
        <v>59.4168704251243</v>
      </c>
      <c r="H28" s="908">
        <f>SUM(H22:H27)</f>
        <v>26.753</v>
      </c>
      <c r="I28" s="906">
        <f>SUM(I22:I27)</f>
        <v>24311.003999999997</v>
      </c>
      <c r="J28" s="795"/>
      <c r="K28" s="626">
        <f t="shared" si="3"/>
        <v>177.25800000000004</v>
      </c>
      <c r="L28" s="627">
        <f t="shared" si="4"/>
        <v>131621.437</v>
      </c>
      <c r="M28" s="796">
        <f t="shared" si="5"/>
        <v>61.87846575800997</v>
      </c>
      <c r="N28" s="454"/>
      <c r="O28" s="788"/>
      <c r="P28" s="788"/>
      <c r="Q28" s="790"/>
      <c r="R28" s="788"/>
      <c r="S28" s="788"/>
      <c r="T28" s="788"/>
      <c r="U28" s="788"/>
      <c r="V28" s="788"/>
      <c r="W28" s="788"/>
      <c r="X28" s="788"/>
      <c r="Y28" s="252"/>
    </row>
    <row r="29" spans="1:25" ht="15" customHeight="1">
      <c r="A29" s="267">
        <v>8</v>
      </c>
      <c r="B29" s="1571"/>
      <c r="C29" s="1569" t="s">
        <v>747</v>
      </c>
      <c r="D29" s="1570"/>
      <c r="E29" s="1305">
        <v>15.65</v>
      </c>
      <c r="F29" s="1304">
        <v>9400.754</v>
      </c>
      <c r="G29" s="796">
        <f t="shared" si="2"/>
        <v>50.057263045793405</v>
      </c>
      <c r="H29" s="787">
        <v>31.938</v>
      </c>
      <c r="I29" s="782">
        <v>15398.753</v>
      </c>
      <c r="J29" s="795"/>
      <c r="K29" s="626">
        <f t="shared" si="3"/>
        <v>47.588</v>
      </c>
      <c r="L29" s="627">
        <f t="shared" si="4"/>
        <v>24799.507</v>
      </c>
      <c r="M29" s="796">
        <f t="shared" si="5"/>
        <v>43.42745194867054</v>
      </c>
      <c r="N29" s="454"/>
      <c r="O29" s="788"/>
      <c r="P29" s="788"/>
      <c r="Q29" s="790"/>
      <c r="R29" s="788"/>
      <c r="S29" s="788"/>
      <c r="T29" s="788"/>
      <c r="U29" s="788"/>
      <c r="V29" s="788"/>
      <c r="W29" s="788"/>
      <c r="X29" s="788"/>
      <c r="Y29" s="252"/>
    </row>
    <row r="30" spans="1:25" ht="15" customHeight="1">
      <c r="A30" s="267">
        <v>9</v>
      </c>
      <c r="B30" s="1572"/>
      <c r="C30" s="1567" t="s">
        <v>748</v>
      </c>
      <c r="D30" s="1568"/>
      <c r="E30" s="1305">
        <v>89.74</v>
      </c>
      <c r="F30" s="1304">
        <v>37342.014</v>
      </c>
      <c r="G30" s="796">
        <f t="shared" si="2"/>
        <v>34.676114330287504</v>
      </c>
      <c r="H30" s="787">
        <v>10.631</v>
      </c>
      <c r="I30" s="782">
        <v>6188.872</v>
      </c>
      <c r="J30" s="795"/>
      <c r="K30" s="626">
        <f t="shared" si="3"/>
        <v>100.371</v>
      </c>
      <c r="L30" s="627">
        <f t="shared" si="4"/>
        <v>43530.886000000006</v>
      </c>
      <c r="M30" s="796">
        <f t="shared" si="5"/>
        <v>36.141652801439996</v>
      </c>
      <c r="N30" s="252"/>
      <c r="O30" s="788"/>
      <c r="P30" s="788"/>
      <c r="Q30" s="790"/>
      <c r="R30" s="788"/>
      <c r="S30" s="788"/>
      <c r="T30" s="788"/>
      <c r="U30" s="788"/>
      <c r="V30" s="788"/>
      <c r="W30" s="788"/>
      <c r="X30" s="788"/>
      <c r="Y30" s="252"/>
    </row>
    <row r="31" spans="1:25" ht="15" customHeight="1">
      <c r="A31" s="267">
        <v>10</v>
      </c>
      <c r="B31" s="1570" t="s">
        <v>499</v>
      </c>
      <c r="C31" s="1570"/>
      <c r="D31" s="1570"/>
      <c r="E31" s="784"/>
      <c r="F31" s="782"/>
      <c r="G31" s="796">
        <f t="shared" si="2"/>
        <v>0</v>
      </c>
      <c r="H31" s="787"/>
      <c r="I31" s="782"/>
      <c r="J31" s="795"/>
      <c r="K31" s="626">
        <f t="shared" si="3"/>
        <v>0</v>
      </c>
      <c r="L31" s="627">
        <f t="shared" si="4"/>
        <v>0</v>
      </c>
      <c r="M31" s="796">
        <f t="shared" si="5"/>
        <v>0</v>
      </c>
      <c r="N31" s="252"/>
      <c r="O31" s="6"/>
      <c r="P31" s="6"/>
      <c r="Q31" s="6"/>
      <c r="R31" s="6"/>
      <c r="S31" s="6"/>
      <c r="T31" s="6"/>
      <c r="U31" s="6"/>
      <c r="V31" s="788"/>
      <c r="W31" s="788"/>
      <c r="X31" s="788"/>
      <c r="Y31" s="252"/>
    </row>
    <row r="32" spans="1:25" ht="15" customHeight="1" thickBot="1">
      <c r="A32" s="269">
        <v>11</v>
      </c>
      <c r="B32" s="1605" t="s">
        <v>601</v>
      </c>
      <c r="C32" s="1605"/>
      <c r="D32" s="1605"/>
      <c r="E32" s="902"/>
      <c r="F32" s="903"/>
      <c r="G32" s="628" t="s">
        <v>30</v>
      </c>
      <c r="H32" s="644"/>
      <c r="I32" s="903"/>
      <c r="J32" s="763"/>
      <c r="K32" s="629">
        <f t="shared" si="3"/>
        <v>0</v>
      </c>
      <c r="L32" s="630">
        <f t="shared" si="4"/>
        <v>0</v>
      </c>
      <c r="M32" s="628" t="s">
        <v>30</v>
      </c>
      <c r="N32" s="252"/>
      <c r="O32" s="6"/>
      <c r="P32" s="6"/>
      <c r="Q32" s="6"/>
      <c r="R32" s="6"/>
      <c r="S32" s="6"/>
      <c r="T32" s="6"/>
      <c r="U32" s="6"/>
      <c r="V32" s="788"/>
      <c r="W32" s="788"/>
      <c r="X32" s="788"/>
      <c r="Y32" s="252"/>
    </row>
    <row r="33" spans="1:25" s="32" customFormat="1" ht="15" customHeight="1" thickBot="1">
      <c r="A33" s="270">
        <v>12</v>
      </c>
      <c r="B33" s="1582" t="s">
        <v>593</v>
      </c>
      <c r="C33" s="1582"/>
      <c r="D33" s="1582"/>
      <c r="E33" s="631">
        <f>E28+E29+E30+E31+E32</f>
        <v>255.89500000000004</v>
      </c>
      <c r="F33" s="632">
        <f>F28+F29+F30+F31+F32</f>
        <v>154053.201</v>
      </c>
      <c r="G33" s="798">
        <f t="shared" si="2"/>
        <v>50.16810312823618</v>
      </c>
      <c r="H33" s="633">
        <f>H28+H29+H30+H31+H32</f>
        <v>69.322</v>
      </c>
      <c r="I33" s="635">
        <f>I28+I29+I30+I31+I32</f>
        <v>45898.629</v>
      </c>
      <c r="J33" s="797"/>
      <c r="K33" s="716">
        <f>K28+K29+K30+K31+K32</f>
        <v>325.21700000000004</v>
      </c>
      <c r="L33" s="632">
        <f>L28+L29+L30+L31+L32</f>
        <v>199951.83000000002</v>
      </c>
      <c r="M33" s="798">
        <f t="shared" si="5"/>
        <v>51.23549045714092</v>
      </c>
      <c r="N33" s="252"/>
      <c r="O33" s="791"/>
      <c r="P33" s="791"/>
      <c r="Q33" s="791"/>
      <c r="R33" s="791"/>
      <c r="S33" s="791"/>
      <c r="T33" s="791"/>
      <c r="U33" s="791"/>
      <c r="V33" s="792"/>
      <c r="W33" s="792"/>
      <c r="X33" s="792"/>
      <c r="Y33" s="262"/>
    </row>
    <row r="34" spans="1:25" s="65" customFormat="1" ht="15" customHeight="1">
      <c r="A34" s="252"/>
      <c r="B34" s="428" t="s">
        <v>20</v>
      </c>
      <c r="C34" s="252"/>
      <c r="D34" s="252"/>
      <c r="E34" s="453" t="s">
        <v>796</v>
      </c>
      <c r="F34" s="457">
        <f>F28-E10-G10</f>
        <v>0</v>
      </c>
      <c r="G34" s="252"/>
      <c r="H34" s="252"/>
      <c r="I34" s="457">
        <f>I28-I10-K10-M10-O10-Q10-S10-U10</f>
        <v>0</v>
      </c>
      <c r="J34" s="252"/>
      <c r="K34" s="252"/>
      <c r="L34" s="455">
        <f>L28-W10</f>
        <v>0</v>
      </c>
      <c r="M34" s="252"/>
      <c r="N34" s="252"/>
      <c r="O34" s="788"/>
      <c r="P34" s="788"/>
      <c r="Q34" s="788"/>
      <c r="R34" s="788"/>
      <c r="S34" s="788"/>
      <c r="T34" s="788"/>
      <c r="U34" s="788"/>
      <c r="V34" s="788"/>
      <c r="W34" s="788"/>
      <c r="X34" s="788"/>
      <c r="Y34" s="252"/>
    </row>
    <row r="35" spans="1:25" s="65" customFormat="1" ht="15" customHeight="1">
      <c r="A35" s="252"/>
      <c r="B35" s="428"/>
      <c r="C35" s="252"/>
      <c r="D35" s="252"/>
      <c r="E35" s="453" t="s">
        <v>797</v>
      </c>
      <c r="F35" s="457">
        <f>F29-E11-G11</f>
        <v>0</v>
      </c>
      <c r="G35" s="252"/>
      <c r="H35" s="252"/>
      <c r="I35" s="457">
        <f>I29-I11-K11-M11-O11-Q11-S11-U11</f>
        <v>0</v>
      </c>
      <c r="J35" s="252"/>
      <c r="K35" s="252"/>
      <c r="L35" s="455">
        <f>L29-W11</f>
        <v>0</v>
      </c>
      <c r="M35" s="252"/>
      <c r="N35" s="252"/>
      <c r="O35" s="788"/>
      <c r="P35" s="788"/>
      <c r="Q35" s="788"/>
      <c r="R35" s="788"/>
      <c r="S35" s="788"/>
      <c r="T35" s="788"/>
      <c r="U35" s="788"/>
      <c r="V35" s="788"/>
      <c r="W35" s="788"/>
      <c r="X35" s="788"/>
      <c r="Y35" s="252"/>
    </row>
    <row r="36" spans="1:25" s="65" customFormat="1" ht="15" customHeight="1">
      <c r="A36" s="252"/>
      <c r="B36" s="428"/>
      <c r="C36" s="252"/>
      <c r="D36" s="252"/>
      <c r="E36" s="453" t="s">
        <v>501</v>
      </c>
      <c r="F36" s="457">
        <f>F33-E15-G15</f>
        <v>0</v>
      </c>
      <c r="G36" s="252"/>
      <c r="H36" s="252"/>
      <c r="I36" s="457">
        <f>I33-I15-K15-M15-O15-Q15-S15-U15</f>
        <v>0</v>
      </c>
      <c r="J36" s="252"/>
      <c r="K36" s="252"/>
      <c r="L36" s="455">
        <f>L33-W15</f>
        <v>0</v>
      </c>
      <c r="M36" s="252"/>
      <c r="N36" s="252"/>
      <c r="O36" s="788"/>
      <c r="P36" s="788"/>
      <c r="Q36" s="788"/>
      <c r="R36" s="788"/>
      <c r="S36" s="788"/>
      <c r="T36" s="788"/>
      <c r="U36" s="788"/>
      <c r="V36" s="788"/>
      <c r="W36" s="788"/>
      <c r="X36" s="788"/>
      <c r="Y36" s="252"/>
    </row>
    <row r="37" spans="1:25" s="65" customFormat="1" ht="6.75" customHeight="1">
      <c r="A37" s="252"/>
      <c r="B37" s="428"/>
      <c r="C37" s="252"/>
      <c r="D37" s="252"/>
      <c r="E37" s="252"/>
      <c r="F37" s="456"/>
      <c r="G37" s="252"/>
      <c r="H37" s="252"/>
      <c r="I37" s="252"/>
      <c r="L37" s="455"/>
      <c r="M37" s="252"/>
      <c r="N37" s="252"/>
      <c r="V37" s="252"/>
      <c r="W37" s="252"/>
      <c r="X37" s="252"/>
      <c r="Y37" s="252"/>
    </row>
    <row r="38" spans="1:25" s="66" customFormat="1" ht="12.75" customHeight="1">
      <c r="A38" s="422" t="s">
        <v>612</v>
      </c>
      <c r="B38" s="422"/>
      <c r="C38" s="422"/>
      <c r="D38" s="422"/>
      <c r="E38" s="422"/>
      <c r="F38" s="422"/>
      <c r="G38" s="422"/>
      <c r="H38" s="422"/>
      <c r="I38" s="422"/>
      <c r="J38" s="422"/>
      <c r="K38" s="422"/>
      <c r="L38" s="422"/>
      <c r="M38" s="422"/>
      <c r="N38" s="271"/>
      <c r="V38" s="271"/>
      <c r="W38" s="271"/>
      <c r="X38" s="271"/>
      <c r="Y38" s="271"/>
    </row>
    <row r="39" spans="1:25" s="66" customFormat="1" ht="29.25" customHeight="1">
      <c r="A39" s="1441" t="s">
        <v>9</v>
      </c>
      <c r="B39" s="1564"/>
      <c r="C39" s="1564"/>
      <c r="D39" s="1564"/>
      <c r="E39" s="1564"/>
      <c r="F39" s="1564"/>
      <c r="G39" s="1564"/>
      <c r="H39" s="1564"/>
      <c r="I39" s="1564"/>
      <c r="J39" s="1564"/>
      <c r="K39" s="1564"/>
      <c r="L39" s="1564"/>
      <c r="M39" s="1564"/>
      <c r="N39" s="271"/>
      <c r="O39" s="271"/>
      <c r="P39" s="271"/>
      <c r="Q39" s="271"/>
      <c r="R39" s="271"/>
      <c r="S39" s="271"/>
      <c r="T39" s="271"/>
      <c r="U39" s="271"/>
      <c r="V39" s="271"/>
      <c r="W39" s="271"/>
      <c r="X39" s="271"/>
      <c r="Y39" s="271"/>
    </row>
    <row r="40" spans="1:25" s="66" customFormat="1" ht="15.75" customHeight="1">
      <c r="A40" s="1441" t="s">
        <v>23</v>
      </c>
      <c r="B40" s="1564"/>
      <c r="C40" s="1564"/>
      <c r="D40" s="1564"/>
      <c r="E40" s="1564"/>
      <c r="F40" s="1564"/>
      <c r="G40" s="1564"/>
      <c r="H40" s="1564"/>
      <c r="I40" s="1564"/>
      <c r="J40" s="1564"/>
      <c r="K40" s="1564"/>
      <c r="L40" s="1564"/>
      <c r="M40" s="1564"/>
      <c r="N40" s="271"/>
      <c r="O40" s="271"/>
      <c r="P40" s="271"/>
      <c r="Q40" s="271"/>
      <c r="R40" s="271"/>
      <c r="S40" s="271"/>
      <c r="T40" s="271"/>
      <c r="U40" s="271"/>
      <c r="V40" s="271"/>
      <c r="W40" s="271"/>
      <c r="X40" s="271"/>
      <c r="Y40" s="271"/>
    </row>
    <row r="41" spans="1:25" s="66" customFormat="1" ht="39" customHeight="1">
      <c r="A41" s="1441" t="s">
        <v>780</v>
      </c>
      <c r="B41" s="1564"/>
      <c r="C41" s="1564"/>
      <c r="D41" s="1564"/>
      <c r="E41" s="1564"/>
      <c r="F41" s="1564"/>
      <c r="G41" s="1564"/>
      <c r="H41" s="1564"/>
      <c r="I41" s="1564"/>
      <c r="J41" s="1564"/>
      <c r="K41" s="1564"/>
      <c r="L41" s="1564"/>
      <c r="M41" s="1564"/>
      <c r="N41" s="271"/>
      <c r="O41" s="271"/>
      <c r="P41" s="271"/>
      <c r="Q41" s="271"/>
      <c r="R41" s="271"/>
      <c r="S41" s="271"/>
      <c r="T41" s="271"/>
      <c r="U41" s="271"/>
      <c r="V41" s="271"/>
      <c r="W41" s="271"/>
      <c r="X41" s="271"/>
      <c r="Y41" s="271"/>
    </row>
    <row r="42" spans="1:25" s="66" customFormat="1" ht="76.5" customHeight="1">
      <c r="A42" s="1441" t="s">
        <v>1040</v>
      </c>
      <c r="B42" s="1564"/>
      <c r="C42" s="1564"/>
      <c r="D42" s="1564"/>
      <c r="E42" s="1564"/>
      <c r="F42" s="1564"/>
      <c r="G42" s="1564"/>
      <c r="H42" s="1564"/>
      <c r="I42" s="1564"/>
      <c r="J42" s="1564"/>
      <c r="K42" s="1564"/>
      <c r="L42" s="1564"/>
      <c r="M42" s="1564"/>
      <c r="N42" s="271"/>
      <c r="O42" s="271"/>
      <c r="P42" s="271"/>
      <c r="Q42" s="271"/>
      <c r="R42" s="271"/>
      <c r="S42" s="271"/>
      <c r="T42" s="271"/>
      <c r="U42" s="271"/>
      <c r="V42" s="271"/>
      <c r="W42" s="271"/>
      <c r="X42" s="271"/>
      <c r="Y42" s="271"/>
    </row>
    <row r="43" spans="1:25" s="66" customFormat="1" ht="12.75">
      <c r="A43" s="1441" t="s">
        <v>749</v>
      </c>
      <c r="B43" s="1564"/>
      <c r="C43" s="1564"/>
      <c r="D43" s="1564"/>
      <c r="E43" s="1564"/>
      <c r="F43" s="1564"/>
      <c r="G43" s="1564"/>
      <c r="H43" s="1564"/>
      <c r="I43" s="1564"/>
      <c r="J43" s="1564"/>
      <c r="K43" s="1564"/>
      <c r="L43" s="1564"/>
      <c r="M43" s="1564"/>
      <c r="N43" s="271"/>
      <c r="O43" s="271"/>
      <c r="P43" s="271"/>
      <c r="Q43" s="271"/>
      <c r="R43" s="271"/>
      <c r="S43" s="271"/>
      <c r="T43" s="271"/>
      <c r="U43" s="271"/>
      <c r="V43" s="271"/>
      <c r="W43" s="271"/>
      <c r="X43" s="271"/>
      <c r="Y43" s="271"/>
    </row>
    <row r="44" spans="1:25" s="66" customFormat="1" ht="29.25" customHeight="1">
      <c r="A44" s="1441" t="s">
        <v>827</v>
      </c>
      <c r="B44" s="1564"/>
      <c r="C44" s="1564"/>
      <c r="D44" s="1564"/>
      <c r="E44" s="1564"/>
      <c r="F44" s="1564"/>
      <c r="G44" s="1564"/>
      <c r="H44" s="1564"/>
      <c r="I44" s="1564"/>
      <c r="J44" s="1564"/>
      <c r="K44" s="1564"/>
      <c r="L44" s="1564"/>
      <c r="M44" s="1564"/>
      <c r="N44" s="271"/>
      <c r="O44" s="271"/>
      <c r="P44" s="271"/>
      <c r="Q44" s="271"/>
      <c r="R44" s="271"/>
      <c r="S44" s="271"/>
      <c r="T44" s="271"/>
      <c r="U44" s="271"/>
      <c r="V44" s="271"/>
      <c r="W44" s="271"/>
      <c r="X44" s="271"/>
      <c r="Y44" s="271"/>
    </row>
    <row r="45" spans="1:25" s="66" customFormat="1" ht="12.75" customHeight="1">
      <c r="A45" s="1441" t="s">
        <v>1041</v>
      </c>
      <c r="B45" s="1564"/>
      <c r="C45" s="1564"/>
      <c r="D45" s="1564"/>
      <c r="E45" s="1564"/>
      <c r="F45" s="1564"/>
      <c r="G45" s="1564"/>
      <c r="H45" s="1564"/>
      <c r="I45" s="1564"/>
      <c r="J45" s="1564"/>
      <c r="K45" s="1564"/>
      <c r="L45" s="1564"/>
      <c r="M45" s="1564"/>
      <c r="N45" s="271"/>
      <c r="O45" s="271"/>
      <c r="P45" s="271"/>
      <c r="Q45" s="271"/>
      <c r="R45" s="271"/>
      <c r="S45" s="271"/>
      <c r="T45" s="271"/>
      <c r="U45" s="271"/>
      <c r="V45" s="271"/>
      <c r="W45" s="271"/>
      <c r="X45" s="271"/>
      <c r="Y45" s="271"/>
    </row>
    <row r="46" spans="1:25" s="66" customFormat="1" ht="28.5" customHeight="1">
      <c r="A46" s="1441" t="s">
        <v>1042</v>
      </c>
      <c r="B46" s="1443"/>
      <c r="C46" s="1443"/>
      <c r="D46" s="1443"/>
      <c r="E46" s="1443"/>
      <c r="F46" s="1443"/>
      <c r="G46" s="1443"/>
      <c r="H46" s="1443"/>
      <c r="I46" s="1443"/>
      <c r="J46" s="1443"/>
      <c r="K46" s="1443"/>
      <c r="L46" s="1443"/>
      <c r="M46" s="1443"/>
      <c r="N46" s="271"/>
      <c r="O46" s="271"/>
      <c r="P46" s="271"/>
      <c r="Q46" s="271"/>
      <c r="R46" s="271"/>
      <c r="S46" s="271"/>
      <c r="T46" s="271"/>
      <c r="U46" s="271"/>
      <c r="V46" s="271"/>
      <c r="W46" s="271"/>
      <c r="X46" s="271"/>
      <c r="Y46" s="271"/>
    </row>
    <row r="47" spans="1:25" s="65" customFormat="1" ht="15" customHeight="1">
      <c r="A47" s="252"/>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row>
    <row r="48" s="65" customFormat="1" ht="15"/>
    <row r="49" s="65" customFormat="1" ht="12.75" customHeight="1"/>
    <row r="50" s="65" customFormat="1" ht="15.75" customHeight="1"/>
    <row r="51" s="65" customFormat="1" ht="24.75" customHeight="1"/>
    <row r="52" s="65" customFormat="1" ht="24" customHeight="1"/>
    <row r="53" s="65" customFormat="1" ht="37.5" customHeight="1"/>
    <row r="54" s="65" customFormat="1" ht="15.75" customHeight="1"/>
    <row r="55" s="65" customFormat="1" ht="15.75" customHeight="1"/>
    <row r="56" s="65" customFormat="1" ht="15" customHeight="1"/>
    <row r="57" s="65" customFormat="1" ht="14.25" customHeight="1"/>
    <row r="58" s="65" customFormat="1" ht="16.5" customHeight="1"/>
    <row r="59" s="65" customFormat="1" ht="18.75" customHeight="1"/>
    <row r="60" spans="1:22" ht="12.75">
      <c r="A60" s="33"/>
      <c r="B60" s="34"/>
      <c r="C60" s="34"/>
      <c r="D60" s="34"/>
      <c r="E60" s="34"/>
      <c r="F60" s="34"/>
      <c r="G60" s="34"/>
      <c r="H60" s="34"/>
      <c r="I60" s="18"/>
      <c r="J60" s="18"/>
      <c r="K60" s="18"/>
      <c r="L60" s="18"/>
      <c r="M60" s="18"/>
      <c r="N60" s="18"/>
      <c r="O60" s="6"/>
      <c r="P60" s="6"/>
      <c r="Q60" s="6"/>
      <c r="R60" s="6"/>
      <c r="S60" s="6"/>
      <c r="T60" s="6"/>
      <c r="U60" s="6"/>
      <c r="V60" s="6"/>
    </row>
    <row r="61" spans="1:22" ht="15.75" customHeight="1">
      <c r="A61" s="1600"/>
      <c r="B61" s="1600"/>
      <c r="C61" s="1600"/>
      <c r="D61" s="1600"/>
      <c r="E61" s="1600"/>
      <c r="F61" s="1600"/>
      <c r="G61" s="1600"/>
      <c r="H61" s="1600"/>
      <c r="I61" s="1600"/>
      <c r="J61" s="1600"/>
      <c r="K61" s="1600"/>
      <c r="L61" s="1600"/>
      <c r="M61" s="1600"/>
      <c r="N61" s="1600"/>
      <c r="O61" s="1600"/>
      <c r="P61" s="1600"/>
      <c r="Q61" s="1600"/>
      <c r="R61" s="1600"/>
      <c r="S61" s="1600"/>
      <c r="T61" s="6"/>
      <c r="U61" s="6"/>
      <c r="V61" s="6"/>
    </row>
    <row r="62" spans="1:14" ht="15.75">
      <c r="A62" s="35"/>
      <c r="B62" s="36"/>
      <c r="C62" s="36"/>
      <c r="D62" s="36"/>
      <c r="E62" s="36"/>
      <c r="F62" s="36"/>
      <c r="G62" s="36"/>
      <c r="H62" s="36"/>
      <c r="I62" s="19"/>
      <c r="J62" s="19"/>
      <c r="K62" s="19"/>
      <c r="L62" s="19"/>
      <c r="M62" s="19"/>
      <c r="N62" s="19"/>
    </row>
    <row r="63" spans="1:14" ht="12.75">
      <c r="A63" s="19"/>
      <c r="B63" s="36"/>
      <c r="C63" s="36"/>
      <c r="D63" s="36"/>
      <c r="E63" s="36"/>
      <c r="F63" s="36"/>
      <c r="G63" s="36"/>
      <c r="H63" s="36"/>
      <c r="I63" s="19"/>
      <c r="J63" s="19"/>
      <c r="K63" s="19"/>
      <c r="L63" s="19"/>
      <c r="M63" s="19"/>
      <c r="N63" s="19"/>
    </row>
    <row r="64" spans="1:14" ht="12.75">
      <c r="A64" s="37"/>
      <c r="B64" s="38"/>
      <c r="C64" s="38"/>
      <c r="D64" s="38"/>
      <c r="E64" s="38"/>
      <c r="F64" s="38"/>
      <c r="G64" s="38"/>
      <c r="H64" s="38"/>
      <c r="I64" s="37"/>
      <c r="J64" s="37"/>
      <c r="K64" s="37"/>
      <c r="L64" s="37"/>
      <c r="M64" s="37"/>
      <c r="N64" s="37"/>
    </row>
    <row r="65" spans="1:14" ht="12.75">
      <c r="A65" s="37"/>
      <c r="B65" s="38"/>
      <c r="C65" s="38"/>
      <c r="D65" s="38"/>
      <c r="E65" s="38"/>
      <c r="F65" s="38"/>
      <c r="G65" s="38"/>
      <c r="H65" s="38"/>
      <c r="I65" s="37"/>
      <c r="J65" s="37"/>
      <c r="K65" s="37"/>
      <c r="L65" s="37"/>
      <c r="M65" s="37"/>
      <c r="N65" s="37"/>
    </row>
    <row r="66" spans="1:14" ht="12.75">
      <c r="A66" s="37"/>
      <c r="B66" s="38"/>
      <c r="C66" s="38"/>
      <c r="D66" s="38"/>
      <c r="E66" s="38"/>
      <c r="F66" s="38"/>
      <c r="G66" s="38"/>
      <c r="H66" s="38"/>
      <c r="I66" s="37"/>
      <c r="J66" s="37"/>
      <c r="K66" s="37"/>
      <c r="L66" s="37"/>
      <c r="M66" s="37"/>
      <c r="N66" s="37"/>
    </row>
    <row r="67" spans="1:14" ht="12.75">
      <c r="A67" s="37"/>
      <c r="B67" s="38"/>
      <c r="C67" s="38"/>
      <c r="D67" s="38"/>
      <c r="E67" s="38"/>
      <c r="F67" s="38"/>
      <c r="G67" s="38"/>
      <c r="H67" s="38"/>
      <c r="I67" s="37"/>
      <c r="J67" s="37"/>
      <c r="K67" s="37"/>
      <c r="L67" s="37"/>
      <c r="M67" s="37"/>
      <c r="N67" s="37"/>
    </row>
    <row r="68" spans="1:14" ht="12.75">
      <c r="A68" s="37"/>
      <c r="B68" s="38"/>
      <c r="C68" s="38"/>
      <c r="D68" s="38"/>
      <c r="E68" s="38"/>
      <c r="F68" s="38"/>
      <c r="G68" s="38"/>
      <c r="H68" s="38"/>
      <c r="I68" s="37"/>
      <c r="J68" s="37"/>
      <c r="K68" s="37"/>
      <c r="L68" s="37"/>
      <c r="M68" s="37"/>
      <c r="N68" s="37"/>
    </row>
    <row r="69" spans="1:14" ht="12.75">
      <c r="A69" s="37"/>
      <c r="B69" s="38"/>
      <c r="C69" s="38"/>
      <c r="D69" s="38"/>
      <c r="E69" s="38"/>
      <c r="F69" s="38"/>
      <c r="G69" s="38"/>
      <c r="H69" s="38"/>
      <c r="I69" s="37"/>
      <c r="J69" s="37"/>
      <c r="K69" s="37"/>
      <c r="L69" s="37"/>
      <c r="M69" s="37"/>
      <c r="N69" s="37"/>
    </row>
    <row r="70" spans="1:14" ht="12.75">
      <c r="A70" s="37"/>
      <c r="B70" s="38"/>
      <c r="C70" s="38"/>
      <c r="D70" s="38"/>
      <c r="E70" s="38"/>
      <c r="F70" s="38"/>
      <c r="G70" s="38"/>
      <c r="H70" s="38"/>
      <c r="I70" s="37"/>
      <c r="J70" s="37"/>
      <c r="K70" s="37"/>
      <c r="L70" s="37"/>
      <c r="M70" s="37"/>
      <c r="N70" s="37"/>
    </row>
    <row r="71" spans="1:14" ht="12.75">
      <c r="A71" s="37"/>
      <c r="B71" s="38"/>
      <c r="C71" s="38"/>
      <c r="D71" s="38"/>
      <c r="E71" s="38"/>
      <c r="F71" s="38"/>
      <c r="G71" s="38"/>
      <c r="H71" s="38"/>
      <c r="I71" s="37"/>
      <c r="J71" s="37"/>
      <c r="K71" s="37"/>
      <c r="L71" s="37"/>
      <c r="M71" s="37"/>
      <c r="N71" s="37"/>
    </row>
    <row r="72" spans="1:14" ht="12.75">
      <c r="A72" s="37"/>
      <c r="B72" s="38"/>
      <c r="C72" s="38"/>
      <c r="D72" s="38"/>
      <c r="E72" s="38"/>
      <c r="F72" s="38"/>
      <c r="G72" s="38"/>
      <c r="H72" s="38"/>
      <c r="I72" s="37"/>
      <c r="J72" s="37"/>
      <c r="K72" s="37"/>
      <c r="L72" s="37"/>
      <c r="M72" s="37"/>
      <c r="N72" s="37"/>
    </row>
  </sheetData>
  <sheetProtection/>
  <mergeCells count="45">
    <mergeCell ref="A46:M46"/>
    <mergeCell ref="A45:M45"/>
    <mergeCell ref="A61:S61"/>
    <mergeCell ref="A42:M42"/>
    <mergeCell ref="B10:B12"/>
    <mergeCell ref="C10:D10"/>
    <mergeCell ref="A40:M40"/>
    <mergeCell ref="B32:D32"/>
    <mergeCell ref="B13:D13"/>
    <mergeCell ref="B14:D14"/>
    <mergeCell ref="B15:D15"/>
    <mergeCell ref="O19:X20"/>
    <mergeCell ref="W6:X7"/>
    <mergeCell ref="C11:D11"/>
    <mergeCell ref="G7:H7"/>
    <mergeCell ref="E6:H6"/>
    <mergeCell ref="M7:N7"/>
    <mergeCell ref="K7:L7"/>
    <mergeCell ref="E7:F7"/>
    <mergeCell ref="A19:A21"/>
    <mergeCell ref="B31:D31"/>
    <mergeCell ref="E19:G19"/>
    <mergeCell ref="B33:D33"/>
    <mergeCell ref="A43:M43"/>
    <mergeCell ref="U6:V7"/>
    <mergeCell ref="H19:J19"/>
    <mergeCell ref="K19:M19"/>
    <mergeCell ref="I6:L6"/>
    <mergeCell ref="C22:C28"/>
    <mergeCell ref="A5:A9"/>
    <mergeCell ref="B5:D9"/>
    <mergeCell ref="A44:M44"/>
    <mergeCell ref="A39:M39"/>
    <mergeCell ref="C12:D12"/>
    <mergeCell ref="C30:D30"/>
    <mergeCell ref="C29:D29"/>
    <mergeCell ref="A41:M41"/>
    <mergeCell ref="B22:B30"/>
    <mergeCell ref="B19:D21"/>
    <mergeCell ref="E5:X5"/>
    <mergeCell ref="S6:T7"/>
    <mergeCell ref="I7:J7"/>
    <mergeCell ref="Q6:R7"/>
    <mergeCell ref="O7:P7"/>
    <mergeCell ref="M6:P6"/>
  </mergeCells>
  <conditionalFormatting sqref="F34:F36 L34:L36">
    <cfRule type="cellIs" priority="3" dxfId="18" operator="lessThan" stopIfTrue="1">
      <formula>0</formula>
    </cfRule>
    <cfRule type="cellIs" priority="4" dxfId="18" operator="greaterThan" stopIfTrue="1">
      <formula>0</formula>
    </cfRule>
  </conditionalFormatting>
  <conditionalFormatting sqref="I34:I36">
    <cfRule type="cellIs" priority="1" dxfId="18" operator="lessThan" stopIfTrue="1">
      <formula>0</formula>
    </cfRule>
    <cfRule type="cellIs" priority="2" dxfId="18" operator="greaterThan" stopIfTrue="1">
      <formula>0</formula>
    </cfRule>
  </conditionalFormatting>
  <printOptions horizontalCentered="1"/>
  <pageMargins left="0" right="0" top="0.4724409448818898" bottom="0.2755905511811024" header="0.2755905511811024" footer="0.1968503937007874"/>
  <pageSetup cellComments="asDisplayed" horizontalDpi="600" verticalDpi="600" orientation="landscape" paperSize="9" scale="59"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P43"/>
  <sheetViews>
    <sheetView tabSelected="1" zoomScalePageLayoutView="0" workbookViewId="0" topLeftCell="A1">
      <pane xSplit="3" ySplit="6" topLeftCell="D7" activePane="bottomRight" state="frozen"/>
      <selection pane="topLeft" activeCell="D91" activeCellId="1" sqref="D93:E144 D7:E91"/>
      <selection pane="topRight" activeCell="D91" activeCellId="1" sqref="D93:E144 D7:E91"/>
      <selection pane="bottomLeft" activeCell="D91" activeCellId="1" sqref="D93:E144 D7:E91"/>
      <selection pane="bottomRight" activeCell="I33" sqref="I33"/>
    </sheetView>
  </sheetViews>
  <sheetFormatPr defaultColWidth="9.140625" defaultRowHeight="15"/>
  <cols>
    <col min="1" max="1" width="3.421875" style="9" customWidth="1"/>
    <col min="2" max="2" width="9.00390625" style="9" customWidth="1"/>
    <col min="3" max="3" width="48.00390625" style="9" customWidth="1"/>
    <col min="4" max="13" width="12.7109375" style="9" customWidth="1"/>
    <col min="14" max="14" width="4.00390625" style="9" customWidth="1"/>
    <col min="15" max="15" width="10.8515625" style="9" bestFit="1" customWidth="1"/>
    <col min="16" max="16384" width="9.140625" style="9" customWidth="1"/>
  </cols>
  <sheetData>
    <row r="1" spans="1:14" ht="28.5">
      <c r="A1" s="1047" t="s">
        <v>785</v>
      </c>
      <c r="B1" s="337"/>
      <c r="C1" s="337"/>
      <c r="D1" s="248"/>
      <c r="E1" s="248"/>
      <c r="F1" s="248"/>
      <c r="G1" s="248"/>
      <c r="H1" s="248"/>
      <c r="I1" s="248"/>
      <c r="J1" s="248"/>
      <c r="K1" s="1048"/>
      <c r="L1" s="1048"/>
      <c r="M1" s="248"/>
      <c r="N1" s="8"/>
    </row>
    <row r="2" spans="1:14" s="10" customFormat="1" ht="13.5" thickBot="1">
      <c r="A2" s="1049"/>
      <c r="B2" s="1049"/>
      <c r="C2" s="1049"/>
      <c r="D2" s="1049"/>
      <c r="E2" s="1049"/>
      <c r="F2" s="1049"/>
      <c r="G2" s="1049"/>
      <c r="H2" s="1049"/>
      <c r="I2" s="1049"/>
      <c r="J2" s="1049"/>
      <c r="K2" s="1049"/>
      <c r="L2" s="1049"/>
      <c r="M2" s="322" t="s">
        <v>489</v>
      </c>
      <c r="N2" s="14"/>
    </row>
    <row r="3" spans="1:14" s="10" customFormat="1" ht="17.25" customHeight="1">
      <c r="A3" s="1626" t="s">
        <v>461</v>
      </c>
      <c r="B3" s="1629" t="s">
        <v>660</v>
      </c>
      <c r="C3" s="1630"/>
      <c r="D3" s="1637" t="s">
        <v>673</v>
      </c>
      <c r="E3" s="1638"/>
      <c r="F3" s="1638"/>
      <c r="G3" s="1638"/>
      <c r="H3" s="1638"/>
      <c r="I3" s="1638"/>
      <c r="J3" s="1638"/>
      <c r="K3" s="1639"/>
      <c r="L3" s="1618" t="s">
        <v>1044</v>
      </c>
      <c r="M3" s="1619"/>
      <c r="N3" s="647"/>
    </row>
    <row r="4" spans="1:14" s="10" customFormat="1" ht="29.25" customHeight="1">
      <c r="A4" s="1627"/>
      <c r="B4" s="1631"/>
      <c r="C4" s="1632"/>
      <c r="D4" s="1622" t="s">
        <v>1043</v>
      </c>
      <c r="E4" s="1620" t="s">
        <v>645</v>
      </c>
      <c r="F4" s="1640" t="s">
        <v>647</v>
      </c>
      <c r="G4" s="1641"/>
      <c r="H4" s="1641"/>
      <c r="I4" s="1641"/>
      <c r="J4" s="1642"/>
      <c r="K4" s="1635" t="s">
        <v>593</v>
      </c>
      <c r="L4" s="1646" t="s">
        <v>646</v>
      </c>
      <c r="M4" s="1612" t="s">
        <v>647</v>
      </c>
      <c r="N4" s="647"/>
    </row>
    <row r="5" spans="1:14" ht="33" customHeight="1">
      <c r="A5" s="1627"/>
      <c r="B5" s="1631"/>
      <c r="C5" s="1632"/>
      <c r="D5" s="1623"/>
      <c r="E5" s="1621"/>
      <c r="F5" s="1050" t="s">
        <v>451</v>
      </c>
      <c r="G5" s="1051" t="s">
        <v>664</v>
      </c>
      <c r="H5" s="1051" t="s">
        <v>452</v>
      </c>
      <c r="I5" s="1051" t="s">
        <v>453</v>
      </c>
      <c r="J5" s="1051" t="s">
        <v>817</v>
      </c>
      <c r="K5" s="1636"/>
      <c r="L5" s="1647"/>
      <c r="M5" s="1613"/>
      <c r="N5" s="647"/>
    </row>
    <row r="6" spans="1:16" s="365" customFormat="1" ht="12.75" thickBot="1">
      <c r="A6" s="1628"/>
      <c r="B6" s="1633"/>
      <c r="C6" s="1634"/>
      <c r="D6" s="1053" t="s">
        <v>541</v>
      </c>
      <c r="E6" s="1054" t="s">
        <v>542</v>
      </c>
      <c r="F6" s="1648" t="s">
        <v>543</v>
      </c>
      <c r="G6" s="1649"/>
      <c r="H6" s="1649"/>
      <c r="I6" s="1649"/>
      <c r="J6" s="1650"/>
      <c r="K6" s="1055" t="s">
        <v>766</v>
      </c>
      <c r="L6" s="1056" t="s">
        <v>545</v>
      </c>
      <c r="M6" s="1057" t="s">
        <v>546</v>
      </c>
      <c r="N6" s="648"/>
      <c r="O6" s="646"/>
      <c r="P6" s="646"/>
    </row>
    <row r="7" spans="1:16" ht="12.75">
      <c r="A7" s="1058">
        <v>1</v>
      </c>
      <c r="B7" s="1059" t="s">
        <v>641</v>
      </c>
      <c r="C7" s="1060"/>
      <c r="D7" s="1028">
        <f>SUM(D8+D9+D10+D11+D12+D13+D15+D19+D23+D24)</f>
        <v>50511.511</v>
      </c>
      <c r="E7" s="1029">
        <f aca="true" t="shared" si="0" ref="E7:J7">SUM(E8+E9+E10+E11+E12+E13+E15+E19+E23+E24)</f>
        <v>9928.361</v>
      </c>
      <c r="F7" s="1029">
        <f t="shared" si="0"/>
        <v>1835.069</v>
      </c>
      <c r="G7" s="1029">
        <f t="shared" si="0"/>
        <v>455.339</v>
      </c>
      <c r="H7" s="1029">
        <f t="shared" si="0"/>
        <v>0</v>
      </c>
      <c r="I7" s="1029">
        <f t="shared" si="0"/>
        <v>8253.133</v>
      </c>
      <c r="J7" s="1029">
        <f t="shared" si="0"/>
        <v>0</v>
      </c>
      <c r="K7" s="1030">
        <f>SUM(K8+K9+K10+K11+K12+K13+K15+K19+K23+K24)</f>
        <v>70983.413</v>
      </c>
      <c r="L7" s="1030">
        <f>K7</f>
        <v>70983.413</v>
      </c>
      <c r="M7" s="1031">
        <v>0</v>
      </c>
      <c r="N7" s="648"/>
      <c r="O7" s="957"/>
      <c r="P7" s="623"/>
    </row>
    <row r="8" spans="1:15" ht="12.75" customHeight="1">
      <c r="A8" s="1061">
        <v>2</v>
      </c>
      <c r="B8" s="1616" t="s">
        <v>551</v>
      </c>
      <c r="C8" s="1617"/>
      <c r="D8" s="1032">
        <v>0</v>
      </c>
      <c r="E8" s="1033">
        <v>5989.35</v>
      </c>
      <c r="F8" s="1033">
        <v>0</v>
      </c>
      <c r="G8" s="1033">
        <v>0</v>
      </c>
      <c r="H8" s="1033">
        <v>0</v>
      </c>
      <c r="I8" s="1033">
        <v>0</v>
      </c>
      <c r="J8" s="1033">
        <v>0</v>
      </c>
      <c r="K8" s="1041">
        <f aca="true" t="shared" si="1" ref="K8:K27">SUM(D8:J8)</f>
        <v>5989.35</v>
      </c>
      <c r="L8" s="1034">
        <f aca="true" t="shared" si="2" ref="L8:L27">K8</f>
        <v>5989.35</v>
      </c>
      <c r="M8" s="1062" t="s">
        <v>30</v>
      </c>
      <c r="N8" s="648"/>
      <c r="O8" s="957"/>
    </row>
    <row r="9" spans="1:15" ht="24" customHeight="1">
      <c r="A9" s="1061">
        <v>3</v>
      </c>
      <c r="B9" s="1616" t="s">
        <v>552</v>
      </c>
      <c r="C9" s="1617"/>
      <c r="D9" s="1032">
        <v>2138.263</v>
      </c>
      <c r="E9" s="1033">
        <v>563.5</v>
      </c>
      <c r="F9" s="1033">
        <v>252.769</v>
      </c>
      <c r="G9" s="1033">
        <v>0</v>
      </c>
      <c r="H9" s="1033">
        <v>0</v>
      </c>
      <c r="I9" s="1033">
        <v>311.843</v>
      </c>
      <c r="J9" s="1033">
        <v>0</v>
      </c>
      <c r="K9" s="1041">
        <f t="shared" si="1"/>
        <v>3266.375</v>
      </c>
      <c r="L9" s="1034">
        <f t="shared" si="2"/>
        <v>3266.375</v>
      </c>
      <c r="M9" s="1062" t="s">
        <v>30</v>
      </c>
      <c r="N9" s="649"/>
      <c r="O9" s="957"/>
    </row>
    <row r="10" spans="1:15" ht="24" customHeight="1">
      <c r="A10" s="1061">
        <v>4</v>
      </c>
      <c r="B10" s="1614" t="s">
        <v>642</v>
      </c>
      <c r="C10" s="1615"/>
      <c r="D10" s="1032">
        <v>14291.606</v>
      </c>
      <c r="E10" s="1033">
        <v>51.5</v>
      </c>
      <c r="F10" s="1033">
        <v>150</v>
      </c>
      <c r="G10" s="1033">
        <v>20</v>
      </c>
      <c r="H10" s="1033">
        <v>0</v>
      </c>
      <c r="I10" s="1033">
        <v>0</v>
      </c>
      <c r="J10" s="1033">
        <v>0</v>
      </c>
      <c r="K10" s="1041">
        <f t="shared" si="1"/>
        <v>14513.106</v>
      </c>
      <c r="L10" s="1034">
        <f t="shared" si="2"/>
        <v>14513.106</v>
      </c>
      <c r="M10" s="1062" t="s">
        <v>30</v>
      </c>
      <c r="N10" s="649"/>
      <c r="O10" s="957"/>
    </row>
    <row r="11" spans="1:15" ht="12.75">
      <c r="A11" s="1061">
        <v>5</v>
      </c>
      <c r="B11" s="1616" t="s">
        <v>644</v>
      </c>
      <c r="C11" s="1617"/>
      <c r="D11" s="1032">
        <v>0</v>
      </c>
      <c r="E11" s="1033">
        <v>0</v>
      </c>
      <c r="F11" s="1033">
        <v>0</v>
      </c>
      <c r="G11" s="1033">
        <v>0</v>
      </c>
      <c r="H11" s="1033">
        <v>0</v>
      </c>
      <c r="I11" s="1033">
        <v>0</v>
      </c>
      <c r="J11" s="1033">
        <v>0</v>
      </c>
      <c r="K11" s="1041">
        <f t="shared" si="1"/>
        <v>0</v>
      </c>
      <c r="L11" s="1034">
        <f t="shared" si="2"/>
        <v>0</v>
      </c>
      <c r="M11" s="1062" t="s">
        <v>30</v>
      </c>
      <c r="N11" s="649"/>
      <c r="O11" s="957"/>
    </row>
    <row r="12" spans="1:15" ht="12.75">
      <c r="A12" s="1061">
        <v>6</v>
      </c>
      <c r="B12" s="1616" t="s">
        <v>553</v>
      </c>
      <c r="C12" s="1617"/>
      <c r="D12" s="1032">
        <v>0</v>
      </c>
      <c r="E12" s="1033">
        <v>0</v>
      </c>
      <c r="F12" s="1033">
        <v>0</v>
      </c>
      <c r="G12" s="1033">
        <v>0</v>
      </c>
      <c r="H12" s="1033">
        <v>0</v>
      </c>
      <c r="I12" s="1033">
        <v>0</v>
      </c>
      <c r="J12" s="1033">
        <v>0</v>
      </c>
      <c r="K12" s="1041">
        <f t="shared" si="1"/>
        <v>0</v>
      </c>
      <c r="L12" s="1034">
        <f t="shared" si="2"/>
        <v>0</v>
      </c>
      <c r="M12" s="1062" t="s">
        <v>30</v>
      </c>
      <c r="N12" s="649"/>
      <c r="O12" s="957"/>
    </row>
    <row r="13" spans="1:15" ht="12.75">
      <c r="A13" s="1063">
        <v>7</v>
      </c>
      <c r="B13" s="1651" t="s">
        <v>643</v>
      </c>
      <c r="C13" s="1652"/>
      <c r="D13" s="1035">
        <v>4932.883</v>
      </c>
      <c r="E13" s="1036">
        <v>1329.42</v>
      </c>
      <c r="F13" s="1036">
        <v>1010.791</v>
      </c>
      <c r="G13" s="1036">
        <v>435.339</v>
      </c>
      <c r="H13" s="1036">
        <v>0</v>
      </c>
      <c r="I13" s="1036">
        <v>885.985</v>
      </c>
      <c r="J13" s="1036">
        <v>0</v>
      </c>
      <c r="K13" s="1042">
        <f t="shared" si="1"/>
        <v>8594.418</v>
      </c>
      <c r="L13" s="1037">
        <f t="shared" si="2"/>
        <v>8594.418</v>
      </c>
      <c r="M13" s="1064" t="s">
        <v>30</v>
      </c>
      <c r="N13" s="649"/>
      <c r="O13" s="957"/>
    </row>
    <row r="14" spans="1:15" ht="12.75">
      <c r="A14" s="1065">
        <v>8</v>
      </c>
      <c r="B14" s="1066" t="s">
        <v>491</v>
      </c>
      <c r="C14" s="1067" t="s">
        <v>554</v>
      </c>
      <c r="D14" s="1018"/>
      <c r="E14" s="1019"/>
      <c r="F14" s="1019"/>
      <c r="G14" s="1019"/>
      <c r="H14" s="1019"/>
      <c r="I14" s="1019"/>
      <c r="J14" s="1019"/>
      <c r="K14" s="1043">
        <f t="shared" si="1"/>
        <v>0</v>
      </c>
      <c r="L14" s="1020">
        <f t="shared" si="2"/>
        <v>0</v>
      </c>
      <c r="M14" s="1068" t="s">
        <v>30</v>
      </c>
      <c r="N14" s="649"/>
      <c r="O14" s="957"/>
    </row>
    <row r="15" spans="1:15" ht="12.75">
      <c r="A15" s="1069">
        <v>9</v>
      </c>
      <c r="B15" s="1624" t="s">
        <v>555</v>
      </c>
      <c r="C15" s="1625"/>
      <c r="D15" s="1038">
        <v>1900.848</v>
      </c>
      <c r="E15" s="1039">
        <v>626</v>
      </c>
      <c r="F15" s="1039">
        <v>239.509</v>
      </c>
      <c r="G15" s="1039">
        <v>0</v>
      </c>
      <c r="H15" s="1039">
        <v>0</v>
      </c>
      <c r="I15" s="1039">
        <v>0</v>
      </c>
      <c r="J15" s="1039">
        <v>0</v>
      </c>
      <c r="K15" s="1044">
        <f t="shared" si="1"/>
        <v>2766.357</v>
      </c>
      <c r="L15" s="1040">
        <f t="shared" si="2"/>
        <v>2766.357</v>
      </c>
      <c r="M15" s="1070" t="s">
        <v>30</v>
      </c>
      <c r="N15" s="649"/>
      <c r="O15" s="957"/>
    </row>
    <row r="16" spans="1:15" ht="12.75">
      <c r="A16" s="1071">
        <v>10</v>
      </c>
      <c r="B16" s="1072" t="s">
        <v>491</v>
      </c>
      <c r="C16" s="1073" t="s">
        <v>556</v>
      </c>
      <c r="D16" s="1021"/>
      <c r="E16" s="1022"/>
      <c r="F16" s="1022"/>
      <c r="G16" s="1022"/>
      <c r="H16" s="1022"/>
      <c r="I16" s="1022"/>
      <c r="J16" s="1022"/>
      <c r="K16" s="1045">
        <f t="shared" si="1"/>
        <v>0</v>
      </c>
      <c r="L16" s="1023">
        <f t="shared" si="2"/>
        <v>0</v>
      </c>
      <c r="M16" s="1074" t="s">
        <v>30</v>
      </c>
      <c r="N16" s="649"/>
      <c r="O16" s="957"/>
    </row>
    <row r="17" spans="1:15" ht="12.75">
      <c r="A17" s="1071">
        <v>11</v>
      </c>
      <c r="B17" s="1075"/>
      <c r="C17" s="1073" t="s">
        <v>557</v>
      </c>
      <c r="D17" s="1021"/>
      <c r="E17" s="1022"/>
      <c r="F17" s="1022"/>
      <c r="G17" s="1022"/>
      <c r="H17" s="1022"/>
      <c r="I17" s="1022"/>
      <c r="J17" s="1022"/>
      <c r="K17" s="1045">
        <f t="shared" si="1"/>
        <v>0</v>
      </c>
      <c r="L17" s="1023">
        <f t="shared" si="2"/>
        <v>0</v>
      </c>
      <c r="M17" s="1074" t="s">
        <v>30</v>
      </c>
      <c r="N17" s="649"/>
      <c r="O17" s="957"/>
    </row>
    <row r="18" spans="1:15" ht="12.75">
      <c r="A18" s="1065">
        <v>12</v>
      </c>
      <c r="B18" s="1076"/>
      <c r="C18" s="1077" t="s">
        <v>832</v>
      </c>
      <c r="D18" s="1018"/>
      <c r="E18" s="1019"/>
      <c r="F18" s="1019"/>
      <c r="G18" s="1019"/>
      <c r="H18" s="1019"/>
      <c r="I18" s="1019"/>
      <c r="J18" s="1019"/>
      <c r="K18" s="1043">
        <f t="shared" si="1"/>
        <v>0</v>
      </c>
      <c r="L18" s="1020">
        <f t="shared" si="2"/>
        <v>0</v>
      </c>
      <c r="M18" s="1068" t="s">
        <v>30</v>
      </c>
      <c r="N18" s="649"/>
      <c r="O18" s="957"/>
    </row>
    <row r="19" spans="1:15" ht="12.75" customHeight="1">
      <c r="A19" s="1069">
        <v>13</v>
      </c>
      <c r="B19" s="1624" t="s">
        <v>558</v>
      </c>
      <c r="C19" s="1625"/>
      <c r="D19" s="1038">
        <v>2472.15</v>
      </c>
      <c r="E19" s="1039">
        <v>0</v>
      </c>
      <c r="F19" s="1039">
        <v>182</v>
      </c>
      <c r="G19" s="1039">
        <v>0</v>
      </c>
      <c r="H19" s="1039">
        <v>0</v>
      </c>
      <c r="I19" s="1039">
        <v>7055.305</v>
      </c>
      <c r="J19" s="1039">
        <v>0</v>
      </c>
      <c r="K19" s="1042">
        <f t="shared" si="1"/>
        <v>9709.455</v>
      </c>
      <c r="L19" s="1037">
        <f t="shared" si="2"/>
        <v>9709.455</v>
      </c>
      <c r="M19" s="1070" t="s">
        <v>30</v>
      </c>
      <c r="N19" s="649"/>
      <c r="O19" s="957"/>
    </row>
    <row r="20" spans="1:15" ht="12.75">
      <c r="A20" s="1071">
        <v>14</v>
      </c>
      <c r="B20" s="1072" t="s">
        <v>491</v>
      </c>
      <c r="C20" s="1073" t="s">
        <v>559</v>
      </c>
      <c r="D20" s="1021"/>
      <c r="E20" s="1022"/>
      <c r="F20" s="1022"/>
      <c r="G20" s="1022"/>
      <c r="H20" s="1022"/>
      <c r="I20" s="1022"/>
      <c r="J20" s="1022"/>
      <c r="K20" s="1045">
        <f t="shared" si="1"/>
        <v>0</v>
      </c>
      <c r="L20" s="1023">
        <f t="shared" si="2"/>
        <v>0</v>
      </c>
      <c r="M20" s="1074" t="s">
        <v>30</v>
      </c>
      <c r="N20" s="649"/>
      <c r="O20" s="957"/>
    </row>
    <row r="21" spans="1:15" ht="12.75">
      <c r="A21" s="1071">
        <v>15</v>
      </c>
      <c r="B21" s="1075"/>
      <c r="C21" s="1073" t="s">
        <v>557</v>
      </c>
      <c r="D21" s="1021">
        <v>88</v>
      </c>
      <c r="E21" s="1022">
        <v>0</v>
      </c>
      <c r="F21" s="1022">
        <v>0</v>
      </c>
      <c r="G21" s="1022">
        <v>0</v>
      </c>
      <c r="H21" s="1022">
        <v>0</v>
      </c>
      <c r="I21" s="1022">
        <v>0</v>
      </c>
      <c r="J21" s="1022">
        <v>0</v>
      </c>
      <c r="K21" s="1045">
        <f t="shared" si="1"/>
        <v>88</v>
      </c>
      <c r="L21" s="1023">
        <f t="shared" si="2"/>
        <v>88</v>
      </c>
      <c r="M21" s="1074" t="s">
        <v>30</v>
      </c>
      <c r="N21" s="649"/>
      <c r="O21" s="957"/>
    </row>
    <row r="22" spans="1:15" ht="12.75">
      <c r="A22" s="1065">
        <v>16</v>
      </c>
      <c r="B22" s="1076"/>
      <c r="C22" s="1077" t="s">
        <v>1062</v>
      </c>
      <c r="D22" s="1018"/>
      <c r="E22" s="1019"/>
      <c r="F22" s="1019"/>
      <c r="G22" s="1019"/>
      <c r="H22" s="1019"/>
      <c r="I22" s="1019"/>
      <c r="J22" s="1019"/>
      <c r="K22" s="1043">
        <f t="shared" si="1"/>
        <v>0</v>
      </c>
      <c r="L22" s="1020">
        <f t="shared" si="2"/>
        <v>0</v>
      </c>
      <c r="M22" s="1068" t="s">
        <v>30</v>
      </c>
      <c r="N22" s="649"/>
      <c r="O22" s="957"/>
    </row>
    <row r="23" spans="1:15" ht="12.75">
      <c r="A23" s="1061">
        <v>17</v>
      </c>
      <c r="B23" s="1616" t="s">
        <v>560</v>
      </c>
      <c r="C23" s="1617"/>
      <c r="D23" s="1032">
        <v>24775.761</v>
      </c>
      <c r="E23" s="1033">
        <v>1368.591</v>
      </c>
      <c r="F23" s="1033">
        <v>0</v>
      </c>
      <c r="G23" s="1033">
        <v>0</v>
      </c>
      <c r="H23" s="1033">
        <v>0</v>
      </c>
      <c r="I23" s="1033">
        <v>0</v>
      </c>
      <c r="J23" s="1033">
        <v>0</v>
      </c>
      <c r="K23" s="1041">
        <f t="shared" si="1"/>
        <v>26144.352</v>
      </c>
      <c r="L23" s="1034">
        <f t="shared" si="2"/>
        <v>26144.352</v>
      </c>
      <c r="M23" s="1062" t="s">
        <v>30</v>
      </c>
      <c r="N23" s="649"/>
      <c r="O23" s="957"/>
    </row>
    <row r="24" spans="1:15" ht="12.75">
      <c r="A24" s="1063">
        <v>18</v>
      </c>
      <c r="B24" s="1651" t="s">
        <v>648</v>
      </c>
      <c r="C24" s="1652"/>
      <c r="D24" s="1035">
        <v>0</v>
      </c>
      <c r="E24" s="1036">
        <v>0</v>
      </c>
      <c r="F24" s="1036">
        <v>0</v>
      </c>
      <c r="G24" s="1036">
        <v>0</v>
      </c>
      <c r="H24" s="1036">
        <v>0</v>
      </c>
      <c r="I24" s="1036">
        <v>0</v>
      </c>
      <c r="J24" s="1036">
        <v>0</v>
      </c>
      <c r="K24" s="1044">
        <f t="shared" si="1"/>
        <v>0</v>
      </c>
      <c r="L24" s="1040">
        <f t="shared" si="2"/>
        <v>0</v>
      </c>
      <c r="M24" s="1064" t="s">
        <v>30</v>
      </c>
      <c r="N24" s="649"/>
      <c r="O24" s="957"/>
    </row>
    <row r="25" spans="1:15" ht="12.75">
      <c r="A25" s="1078"/>
      <c r="B25" s="1643" t="s">
        <v>816</v>
      </c>
      <c r="C25" s="1073" t="s">
        <v>833</v>
      </c>
      <c r="D25" s="1021"/>
      <c r="E25" s="1022"/>
      <c r="F25" s="1022"/>
      <c r="G25" s="1022"/>
      <c r="H25" s="1022"/>
      <c r="I25" s="1022"/>
      <c r="J25" s="1022"/>
      <c r="K25" s="1045">
        <f t="shared" si="1"/>
        <v>0</v>
      </c>
      <c r="L25" s="1024">
        <f t="shared" si="2"/>
        <v>0</v>
      </c>
      <c r="M25" s="1074" t="s">
        <v>30</v>
      </c>
      <c r="N25" s="649"/>
      <c r="O25" s="957"/>
    </row>
    <row r="26" spans="1:15" ht="12.75">
      <c r="A26" s="1078"/>
      <c r="B26" s="1644"/>
      <c r="C26" s="1073" t="s">
        <v>831</v>
      </c>
      <c r="D26" s="1021"/>
      <c r="E26" s="1022"/>
      <c r="F26" s="1022"/>
      <c r="G26" s="1022"/>
      <c r="H26" s="1022"/>
      <c r="I26" s="1022"/>
      <c r="J26" s="1022"/>
      <c r="K26" s="1045">
        <f t="shared" si="1"/>
        <v>0</v>
      </c>
      <c r="L26" s="1024">
        <f t="shared" si="2"/>
        <v>0</v>
      </c>
      <c r="M26" s="1074" t="s">
        <v>30</v>
      </c>
      <c r="N26" s="649"/>
      <c r="O26" s="957"/>
    </row>
    <row r="27" spans="1:15" ht="13.5" thickBot="1">
      <c r="A27" s="1052"/>
      <c r="B27" s="1645"/>
      <c r="C27" s="1079" t="s">
        <v>991</v>
      </c>
      <c r="D27" s="1025"/>
      <c r="E27" s="1026"/>
      <c r="F27" s="1026"/>
      <c r="G27" s="1026"/>
      <c r="H27" s="1026"/>
      <c r="I27" s="1026"/>
      <c r="J27" s="1026"/>
      <c r="K27" s="1046">
        <f t="shared" si="1"/>
        <v>0</v>
      </c>
      <c r="L27" s="1027">
        <f t="shared" si="2"/>
        <v>0</v>
      </c>
      <c r="M27" s="1080" t="s">
        <v>30</v>
      </c>
      <c r="N27" s="649"/>
      <c r="O27" s="957"/>
    </row>
    <row r="28" spans="1:14" ht="12.75">
      <c r="A28" s="248"/>
      <c r="B28" s="248"/>
      <c r="C28" s="429" t="s">
        <v>351</v>
      </c>
      <c r="D28" s="248"/>
      <c r="E28" s="643">
        <f>E7-'11.c'!C8</f>
        <v>0</v>
      </c>
      <c r="F28" s="248"/>
      <c r="G28" s="248"/>
      <c r="H28" s="248"/>
      <c r="I28" s="248"/>
      <c r="J28" s="248"/>
      <c r="K28" s="248"/>
      <c r="L28" s="248"/>
      <c r="M28" s="248"/>
      <c r="N28" s="248"/>
    </row>
    <row r="29" spans="1:14" ht="12.75">
      <c r="A29" s="248"/>
      <c r="B29" s="248"/>
      <c r="C29" s="248"/>
      <c r="D29" s="248"/>
      <c r="E29" s="248"/>
      <c r="F29" s="248"/>
      <c r="G29" s="248"/>
      <c r="H29" s="248"/>
      <c r="I29" s="248"/>
      <c r="J29" s="248"/>
      <c r="K29" s="248"/>
      <c r="L29" s="248"/>
      <c r="M29" s="248"/>
      <c r="N29" s="248"/>
    </row>
    <row r="30" spans="1:14" ht="12.75">
      <c r="A30" s="248"/>
      <c r="B30" s="430"/>
      <c r="C30" s="430"/>
      <c r="D30" s="248"/>
      <c r="E30" s="248"/>
      <c r="F30" s="248"/>
      <c r="G30" s="248"/>
      <c r="H30" s="248"/>
      <c r="I30" s="248"/>
      <c r="J30" s="248"/>
      <c r="K30" s="248"/>
      <c r="L30" s="248"/>
      <c r="M30" s="248"/>
      <c r="N30" s="248"/>
    </row>
    <row r="31" spans="1:14" ht="12.75">
      <c r="A31" s="248"/>
      <c r="B31" s="430"/>
      <c r="C31" s="430"/>
      <c r="D31" s="248"/>
      <c r="E31" s="248"/>
      <c r="F31" s="248"/>
      <c r="G31" s="248"/>
      <c r="H31" s="248"/>
      <c r="I31" s="248"/>
      <c r="J31" s="248"/>
      <c r="K31" s="248"/>
      <c r="L31" s="248"/>
      <c r="M31" s="248"/>
      <c r="N31" s="248"/>
    </row>
    <row r="32" spans="1:14" ht="12.75">
      <c r="A32" s="8"/>
      <c r="B32" s="8"/>
      <c r="C32" s="8"/>
      <c r="D32" s="8"/>
      <c r="E32" s="248"/>
      <c r="F32" s="248"/>
      <c r="G32" s="248"/>
      <c r="H32" s="248"/>
      <c r="I32" s="248"/>
      <c r="J32" s="248"/>
      <c r="K32" s="248"/>
      <c r="L32" s="248"/>
      <c r="M32" s="248"/>
      <c r="N32" s="248"/>
    </row>
    <row r="33" spans="1:14" ht="12.75">
      <c r="A33" s="8"/>
      <c r="B33" s="8"/>
      <c r="C33" s="8"/>
      <c r="D33" s="8"/>
      <c r="E33" s="248"/>
      <c r="F33" s="248"/>
      <c r="G33" s="248"/>
      <c r="H33" s="248"/>
      <c r="I33" s="248"/>
      <c r="J33" s="248"/>
      <c r="K33" s="248"/>
      <c r="L33" s="248"/>
      <c r="M33" s="248"/>
      <c r="N33" s="248"/>
    </row>
    <row r="34" spans="1:14" ht="12.75">
      <c r="A34" s="8"/>
      <c r="B34" s="8"/>
      <c r="C34" s="8"/>
      <c r="D34" s="8"/>
      <c r="E34" s="248"/>
      <c r="F34" s="248"/>
      <c r="G34" s="248"/>
      <c r="H34" s="248"/>
      <c r="I34" s="248"/>
      <c r="J34" s="248"/>
      <c r="K34" s="248"/>
      <c r="L34" s="248"/>
      <c r="M34" s="248"/>
      <c r="N34" s="248"/>
    </row>
    <row r="35" spans="1:14" ht="12.75">
      <c r="A35" s="8"/>
      <c r="B35" s="8"/>
      <c r="C35" s="8"/>
      <c r="D35" s="8"/>
      <c r="E35" s="248"/>
      <c r="F35" s="248"/>
      <c r="G35" s="248"/>
      <c r="H35" s="248"/>
      <c r="I35" s="248"/>
      <c r="J35" s="248"/>
      <c r="K35" s="248"/>
      <c r="L35" s="248"/>
      <c r="M35" s="248"/>
      <c r="N35" s="248"/>
    </row>
    <row r="36" spans="1:14" ht="12.75">
      <c r="A36" s="8"/>
      <c r="B36" s="8"/>
      <c r="C36" s="8"/>
      <c r="D36" s="8"/>
      <c r="E36" s="248"/>
      <c r="F36" s="248"/>
      <c r="G36" s="248"/>
      <c r="H36" s="248"/>
      <c r="I36" s="248"/>
      <c r="J36" s="248"/>
      <c r="K36" s="248"/>
      <c r="L36" s="248"/>
      <c r="M36" s="248"/>
      <c r="N36" s="248"/>
    </row>
    <row r="37" spans="1:14" ht="12.75">
      <c r="A37" s="8"/>
      <c r="B37" s="8"/>
      <c r="C37" s="8"/>
      <c r="D37" s="8"/>
      <c r="E37" s="248"/>
      <c r="F37" s="248"/>
      <c r="G37" s="248"/>
      <c r="H37" s="248"/>
      <c r="I37" s="248"/>
      <c r="J37" s="248"/>
      <c r="K37" s="248"/>
      <c r="L37" s="248"/>
      <c r="M37" s="248"/>
      <c r="N37" s="248"/>
    </row>
    <row r="38" spans="1:4" ht="12.75">
      <c r="A38" s="8"/>
      <c r="B38" s="8"/>
      <c r="C38" s="8"/>
      <c r="D38" s="8"/>
    </row>
    <row r="39" spans="1:4" ht="12.75">
      <c r="A39" s="8"/>
      <c r="B39" s="8"/>
      <c r="C39" s="8"/>
      <c r="D39" s="8"/>
    </row>
    <row r="40" spans="1:4" ht="12.75">
      <c r="A40" s="8"/>
      <c r="B40" s="8"/>
      <c r="C40" s="8"/>
      <c r="D40" s="8"/>
    </row>
    <row r="41" spans="1:4" ht="12.75">
      <c r="A41" s="8"/>
      <c r="B41" s="8"/>
      <c r="C41" s="8"/>
      <c r="D41" s="8"/>
    </row>
    <row r="42" spans="1:4" ht="12.75">
      <c r="A42" s="8"/>
      <c r="B42" s="8"/>
      <c r="C42" s="8"/>
      <c r="D42" s="8"/>
    </row>
    <row r="43" spans="1:4" ht="12.75">
      <c r="A43" s="8"/>
      <c r="B43" s="8"/>
      <c r="C43" s="8"/>
      <c r="D43" s="8"/>
    </row>
    <row r="44" ht="12.75"/>
  </sheetData>
  <sheetProtection insertColumns="0" insertRows="0" deleteColumns="0" deleteRows="0"/>
  <mergeCells count="22">
    <mergeCell ref="B19:C19"/>
    <mergeCell ref="K4:K5"/>
    <mergeCell ref="D3:K3"/>
    <mergeCell ref="F4:J4"/>
    <mergeCell ref="B25:B27"/>
    <mergeCell ref="L4:L5"/>
    <mergeCell ref="F6:J6"/>
    <mergeCell ref="B24:C24"/>
    <mergeCell ref="B23:C23"/>
    <mergeCell ref="B13:C13"/>
    <mergeCell ref="B15:C15"/>
    <mergeCell ref="B11:C11"/>
    <mergeCell ref="B12:C12"/>
    <mergeCell ref="B9:C9"/>
    <mergeCell ref="A3:A6"/>
    <mergeCell ref="B3:C6"/>
    <mergeCell ref="M4:M5"/>
    <mergeCell ref="B10:C10"/>
    <mergeCell ref="B8:C8"/>
    <mergeCell ref="L3:M3"/>
    <mergeCell ref="E4:E5"/>
    <mergeCell ref="D4:D5"/>
  </mergeCells>
  <conditionalFormatting sqref="E28">
    <cfRule type="cellIs" priority="1" dxfId="18" operator="lessThan" stopIfTrue="1">
      <formula>0</formula>
    </cfRule>
    <cfRule type="cellIs" priority="2" dxfId="18" operator="greaterThan" stopIfTrue="1">
      <formula>0</formula>
    </cfRule>
  </conditionalFormatting>
  <printOptions horizontalCentered="1"/>
  <pageMargins left="0" right="0" top="0.5905511811023623" bottom="0.3937007874015748" header="0.2362204724409449" footer="0.5118110236220472"/>
  <pageSetup fitToHeight="1" fitToWidth="1" horizontalDpi="600" verticalDpi="600" orientation="landscape" paperSize="9" scale="77" r:id="rId4"/>
  <drawing r:id="rId3"/>
  <legacyDrawing r:id="rId2"/>
</worksheet>
</file>

<file path=xl/worksheets/sheet15.xml><?xml version="1.0" encoding="utf-8"?>
<worksheet xmlns="http://schemas.openxmlformats.org/spreadsheetml/2006/main" xmlns:r="http://schemas.openxmlformats.org/officeDocument/2006/relationships">
  <dimension ref="A1:O73"/>
  <sheetViews>
    <sheetView zoomScalePageLayoutView="0" workbookViewId="0" topLeftCell="A2">
      <selection activeCell="C25" activeCellId="1" sqref="C38:N64 C9:N25"/>
    </sheetView>
  </sheetViews>
  <sheetFormatPr defaultColWidth="9.140625" defaultRowHeight="15"/>
  <cols>
    <col min="1" max="1" width="3.421875" style="9" customWidth="1"/>
    <col min="2" max="2" width="38.7109375" style="9" customWidth="1"/>
    <col min="3" max="4" width="10.7109375" style="9" customWidth="1"/>
    <col min="5" max="5" width="11.421875" style="9" customWidth="1"/>
    <col min="6" max="6" width="12.140625" style="9" customWidth="1"/>
    <col min="7" max="9" width="10.7109375" style="9" customWidth="1"/>
    <col min="10" max="10" width="11.00390625" style="9" customWidth="1"/>
    <col min="11" max="14" width="10.7109375" style="9" customWidth="1"/>
    <col min="15" max="15" width="2.57421875" style="9" customWidth="1"/>
    <col min="16" max="16384" width="9.140625" style="9" customWidth="1"/>
  </cols>
  <sheetData>
    <row r="1" spans="1:12" ht="26.25">
      <c r="A1" s="959" t="s">
        <v>825</v>
      </c>
      <c r="B1" s="8"/>
      <c r="C1" s="8"/>
      <c r="D1" s="8"/>
      <c r="E1" s="8"/>
      <c r="F1" s="8"/>
      <c r="G1" s="8"/>
      <c r="H1" s="8"/>
      <c r="I1" s="8"/>
      <c r="J1" s="8"/>
      <c r="K1" s="8"/>
      <c r="L1" s="8"/>
    </row>
    <row r="2" spans="1:12" ht="4.5" customHeight="1">
      <c r="A2" s="13"/>
      <c r="B2" s="8"/>
      <c r="C2" s="8"/>
      <c r="D2" s="8"/>
      <c r="E2" s="8"/>
      <c r="F2" s="8"/>
      <c r="G2" s="8"/>
      <c r="H2" s="8"/>
      <c r="I2" s="8"/>
      <c r="J2" s="8"/>
      <c r="K2" s="8"/>
      <c r="L2" s="8"/>
    </row>
    <row r="3" spans="1:14" ht="18" customHeight="1">
      <c r="A3" s="958" t="s">
        <v>752</v>
      </c>
      <c r="B3" s="8"/>
      <c r="C3" s="8"/>
      <c r="D3" s="8"/>
      <c r="E3" s="8"/>
      <c r="F3" s="8"/>
      <c r="G3" s="8"/>
      <c r="H3" s="8"/>
      <c r="I3" s="8"/>
      <c r="J3" s="8"/>
      <c r="K3" s="8"/>
      <c r="L3" s="8"/>
      <c r="N3" s="14" t="s">
        <v>561</v>
      </c>
    </row>
    <row r="4" spans="1:13" ht="4.5" customHeight="1" thickBot="1">
      <c r="A4" s="8"/>
      <c r="B4" s="8"/>
      <c r="C4" s="8"/>
      <c r="D4" s="8"/>
      <c r="E4" s="8"/>
      <c r="F4" s="8"/>
      <c r="G4" s="8"/>
      <c r="H4" s="8"/>
      <c r="I4" s="8"/>
      <c r="J4" s="8"/>
      <c r="K4" s="14"/>
      <c r="L4" s="8"/>
      <c r="M4" s="14"/>
    </row>
    <row r="5" spans="1:15" ht="16.5" customHeight="1">
      <c r="A5" s="1662" t="s">
        <v>461</v>
      </c>
      <c r="B5" s="1670" t="s">
        <v>1045</v>
      </c>
      <c r="C5" s="1665" t="s">
        <v>992</v>
      </c>
      <c r="D5" s="1666"/>
      <c r="E5" s="1667" t="s">
        <v>993</v>
      </c>
      <c r="F5" s="1668"/>
      <c r="G5" s="1668"/>
      <c r="H5" s="1668"/>
      <c r="I5" s="1668"/>
      <c r="J5" s="1668"/>
      <c r="K5" s="1668"/>
      <c r="L5" s="1669"/>
      <c r="M5" s="1653" t="s">
        <v>620</v>
      </c>
      <c r="N5" s="1654"/>
      <c r="O5" s="650"/>
    </row>
    <row r="6" spans="1:15" ht="14.25" customHeight="1">
      <c r="A6" s="1663"/>
      <c r="B6" s="1671"/>
      <c r="C6" s="1655" t="s">
        <v>562</v>
      </c>
      <c r="D6" s="1657" t="s">
        <v>563</v>
      </c>
      <c r="E6" s="1659" t="s">
        <v>994</v>
      </c>
      <c r="F6" s="1660"/>
      <c r="G6" s="1660"/>
      <c r="H6" s="1660"/>
      <c r="I6" s="1660"/>
      <c r="J6" s="1661" t="s">
        <v>995</v>
      </c>
      <c r="K6" s="1661"/>
      <c r="L6" s="1661"/>
      <c r="M6" s="1655" t="s">
        <v>562</v>
      </c>
      <c r="N6" s="1657" t="s">
        <v>563</v>
      </c>
      <c r="O6" s="650"/>
    </row>
    <row r="7" spans="1:15" ht="33.75" customHeight="1">
      <c r="A7" s="1663"/>
      <c r="B7" s="1672"/>
      <c r="C7" s="1656"/>
      <c r="D7" s="1658"/>
      <c r="E7" s="153" t="s">
        <v>564</v>
      </c>
      <c r="F7" s="154" t="s">
        <v>454</v>
      </c>
      <c r="G7" s="155" t="s">
        <v>767</v>
      </c>
      <c r="H7" s="154" t="s">
        <v>567</v>
      </c>
      <c r="I7" s="154" t="s">
        <v>501</v>
      </c>
      <c r="J7" s="154" t="s">
        <v>565</v>
      </c>
      <c r="K7" s="154" t="s">
        <v>464</v>
      </c>
      <c r="L7" s="156" t="s">
        <v>501</v>
      </c>
      <c r="M7" s="1656"/>
      <c r="N7" s="1658"/>
      <c r="O7" s="650"/>
    </row>
    <row r="8" spans="1:15" s="10" customFormat="1" ht="13.5" customHeight="1" thickBot="1">
      <c r="A8" s="1664"/>
      <c r="B8" s="148" t="s">
        <v>541</v>
      </c>
      <c r="C8" s="149" t="s">
        <v>542</v>
      </c>
      <c r="D8" s="148" t="s">
        <v>543</v>
      </c>
      <c r="E8" s="149" t="s">
        <v>544</v>
      </c>
      <c r="F8" s="150" t="s">
        <v>545</v>
      </c>
      <c r="G8" s="151" t="s">
        <v>546</v>
      </c>
      <c r="H8" s="151" t="s">
        <v>547</v>
      </c>
      <c r="I8" s="150" t="s">
        <v>548</v>
      </c>
      <c r="J8" s="150" t="s">
        <v>549</v>
      </c>
      <c r="K8" s="150" t="s">
        <v>550</v>
      </c>
      <c r="L8" s="152" t="s">
        <v>586</v>
      </c>
      <c r="M8" s="149" t="s">
        <v>621</v>
      </c>
      <c r="N8" s="148" t="s">
        <v>622</v>
      </c>
      <c r="O8" s="647"/>
    </row>
    <row r="9" spans="1:15" s="10" customFormat="1" ht="13.5" customHeight="1">
      <c r="A9" s="147">
        <v>1</v>
      </c>
      <c r="B9" s="601"/>
      <c r="C9" s="94"/>
      <c r="D9" s="95"/>
      <c r="E9" s="94"/>
      <c r="F9" s="602"/>
      <c r="G9" s="603"/>
      <c r="H9" s="603"/>
      <c r="I9" s="913">
        <f>+E9+F9+G9+H9</f>
        <v>0</v>
      </c>
      <c r="J9" s="602"/>
      <c r="K9" s="602"/>
      <c r="L9" s="914">
        <f>J9+K9</f>
        <v>0</v>
      </c>
      <c r="M9" s="915">
        <f>I9-C9</f>
        <v>0</v>
      </c>
      <c r="N9" s="916">
        <f>L9-D9</f>
        <v>0</v>
      </c>
      <c r="O9" s="651"/>
    </row>
    <row r="10" spans="1:15" ht="13.5" customHeight="1">
      <c r="A10" s="147">
        <f>A9+1</f>
        <v>2</v>
      </c>
      <c r="B10" s="601"/>
      <c r="C10" s="94"/>
      <c r="D10" s="95"/>
      <c r="E10" s="94"/>
      <c r="F10" s="602"/>
      <c r="G10" s="603"/>
      <c r="H10" s="603"/>
      <c r="I10" s="913">
        <f>+E10+F10+G10+H10</f>
        <v>0</v>
      </c>
      <c r="J10" s="602"/>
      <c r="K10" s="602"/>
      <c r="L10" s="914">
        <f>J10+K10</f>
        <v>0</v>
      </c>
      <c r="M10" s="915">
        <f>I10-C10</f>
        <v>0</v>
      </c>
      <c r="N10" s="916">
        <f>L10-D10</f>
        <v>0</v>
      </c>
      <c r="O10" s="651"/>
    </row>
    <row r="11" spans="1:15" ht="13.5" customHeight="1">
      <c r="A11" s="147">
        <f aca="true" t="shared" si="0" ref="A11:A24">A10+1</f>
        <v>3</v>
      </c>
      <c r="B11" s="601"/>
      <c r="C11" s="94"/>
      <c r="D11" s="95"/>
      <c r="E11" s="94"/>
      <c r="F11" s="602"/>
      <c r="G11" s="603"/>
      <c r="H11" s="603"/>
      <c r="I11" s="913">
        <f aca="true" t="shared" si="1" ref="I11:I24">+E11+F11+G11+H11</f>
        <v>0</v>
      </c>
      <c r="J11" s="602"/>
      <c r="K11" s="602"/>
      <c r="L11" s="914">
        <f aca="true" t="shared" si="2" ref="L11:L22">J11+K11</f>
        <v>0</v>
      </c>
      <c r="M11" s="915">
        <f aca="true" t="shared" si="3" ref="M11:M22">I11-C11</f>
        <v>0</v>
      </c>
      <c r="N11" s="916">
        <f aca="true" t="shared" si="4" ref="N11:N22">L11-D11</f>
        <v>0</v>
      </c>
      <c r="O11" s="651"/>
    </row>
    <row r="12" spans="1:15" ht="13.5" customHeight="1">
      <c r="A12" s="147">
        <f t="shared" si="0"/>
        <v>4</v>
      </c>
      <c r="B12" s="601"/>
      <c r="C12" s="94"/>
      <c r="D12" s="95"/>
      <c r="E12" s="94"/>
      <c r="F12" s="602"/>
      <c r="G12" s="603"/>
      <c r="H12" s="603"/>
      <c r="I12" s="913">
        <f t="shared" si="1"/>
        <v>0</v>
      </c>
      <c r="J12" s="602"/>
      <c r="K12" s="602"/>
      <c r="L12" s="914">
        <f t="shared" si="2"/>
        <v>0</v>
      </c>
      <c r="M12" s="915">
        <f t="shared" si="3"/>
        <v>0</v>
      </c>
      <c r="N12" s="916">
        <f t="shared" si="4"/>
        <v>0</v>
      </c>
      <c r="O12" s="651"/>
    </row>
    <row r="13" spans="1:15" ht="13.5" customHeight="1">
      <c r="A13" s="147">
        <f t="shared" si="0"/>
        <v>5</v>
      </c>
      <c r="B13" s="601"/>
      <c r="C13" s="94"/>
      <c r="D13" s="95"/>
      <c r="E13" s="94"/>
      <c r="F13" s="602"/>
      <c r="G13" s="603"/>
      <c r="H13" s="603"/>
      <c r="I13" s="913">
        <f t="shared" si="1"/>
        <v>0</v>
      </c>
      <c r="J13" s="602"/>
      <c r="K13" s="602"/>
      <c r="L13" s="914">
        <f t="shared" si="2"/>
        <v>0</v>
      </c>
      <c r="M13" s="915">
        <f t="shared" si="3"/>
        <v>0</v>
      </c>
      <c r="N13" s="916">
        <f t="shared" si="4"/>
        <v>0</v>
      </c>
      <c r="O13" s="651"/>
    </row>
    <row r="14" spans="1:15" ht="13.5" customHeight="1">
      <c r="A14" s="147">
        <f t="shared" si="0"/>
        <v>6</v>
      </c>
      <c r="B14" s="601"/>
      <c r="C14" s="94"/>
      <c r="D14" s="95"/>
      <c r="E14" s="94"/>
      <c r="F14" s="602"/>
      <c r="G14" s="603"/>
      <c r="H14" s="603"/>
      <c r="I14" s="913">
        <f t="shared" si="1"/>
        <v>0</v>
      </c>
      <c r="J14" s="602"/>
      <c r="K14" s="602"/>
      <c r="L14" s="914">
        <f t="shared" si="2"/>
        <v>0</v>
      </c>
      <c r="M14" s="915">
        <f t="shared" si="3"/>
        <v>0</v>
      </c>
      <c r="N14" s="916">
        <f t="shared" si="4"/>
        <v>0</v>
      </c>
      <c r="O14" s="651"/>
    </row>
    <row r="15" spans="1:15" ht="13.5" customHeight="1">
      <c r="A15" s="147">
        <f t="shared" si="0"/>
        <v>7</v>
      </c>
      <c r="B15" s="601"/>
      <c r="C15" s="94"/>
      <c r="D15" s="95"/>
      <c r="E15" s="94"/>
      <c r="F15" s="602"/>
      <c r="G15" s="603"/>
      <c r="H15" s="603"/>
      <c r="I15" s="913">
        <f t="shared" si="1"/>
        <v>0</v>
      </c>
      <c r="J15" s="602"/>
      <c r="K15" s="602"/>
      <c r="L15" s="914">
        <f t="shared" si="2"/>
        <v>0</v>
      </c>
      <c r="M15" s="915">
        <f t="shared" si="3"/>
        <v>0</v>
      </c>
      <c r="N15" s="916">
        <f t="shared" si="4"/>
        <v>0</v>
      </c>
      <c r="O15" s="651"/>
    </row>
    <row r="16" spans="1:15" ht="13.5" customHeight="1">
      <c r="A16" s="147">
        <f t="shared" si="0"/>
        <v>8</v>
      </c>
      <c r="B16" s="601"/>
      <c r="C16" s="94"/>
      <c r="D16" s="95"/>
      <c r="E16" s="94"/>
      <c r="F16" s="602"/>
      <c r="G16" s="603"/>
      <c r="H16" s="603"/>
      <c r="I16" s="913">
        <f t="shared" si="1"/>
        <v>0</v>
      </c>
      <c r="J16" s="602"/>
      <c r="K16" s="602"/>
      <c r="L16" s="914">
        <f t="shared" si="2"/>
        <v>0</v>
      </c>
      <c r="M16" s="915">
        <f t="shared" si="3"/>
        <v>0</v>
      </c>
      <c r="N16" s="916">
        <f t="shared" si="4"/>
        <v>0</v>
      </c>
      <c r="O16" s="651"/>
    </row>
    <row r="17" spans="1:15" ht="13.5" customHeight="1">
      <c r="A17" s="147">
        <f t="shared" si="0"/>
        <v>9</v>
      </c>
      <c r="B17" s="601"/>
      <c r="C17" s="94"/>
      <c r="D17" s="95"/>
      <c r="E17" s="94"/>
      <c r="F17" s="602"/>
      <c r="G17" s="603"/>
      <c r="H17" s="603"/>
      <c r="I17" s="913">
        <f t="shared" si="1"/>
        <v>0</v>
      </c>
      <c r="J17" s="602"/>
      <c r="K17" s="602"/>
      <c r="L17" s="914">
        <f t="shared" si="2"/>
        <v>0</v>
      </c>
      <c r="M17" s="915">
        <f t="shared" si="3"/>
        <v>0</v>
      </c>
      <c r="N17" s="916">
        <f t="shared" si="4"/>
        <v>0</v>
      </c>
      <c r="O17" s="651"/>
    </row>
    <row r="18" spans="1:15" ht="13.5" customHeight="1">
      <c r="A18" s="147">
        <f t="shared" si="0"/>
        <v>10</v>
      </c>
      <c r="B18" s="601"/>
      <c r="C18" s="94"/>
      <c r="D18" s="95"/>
      <c r="E18" s="94"/>
      <c r="F18" s="602"/>
      <c r="G18" s="603"/>
      <c r="H18" s="603"/>
      <c r="I18" s="913">
        <f t="shared" si="1"/>
        <v>0</v>
      </c>
      <c r="J18" s="602"/>
      <c r="K18" s="602"/>
      <c r="L18" s="914">
        <f t="shared" si="2"/>
        <v>0</v>
      </c>
      <c r="M18" s="915">
        <f t="shared" si="3"/>
        <v>0</v>
      </c>
      <c r="N18" s="916">
        <f t="shared" si="4"/>
        <v>0</v>
      </c>
      <c r="O18" s="651"/>
    </row>
    <row r="19" spans="1:15" ht="13.5" customHeight="1">
      <c r="A19" s="147">
        <f t="shared" si="0"/>
        <v>11</v>
      </c>
      <c r="B19" s="601"/>
      <c r="C19" s="94"/>
      <c r="D19" s="95"/>
      <c r="E19" s="94"/>
      <c r="F19" s="602"/>
      <c r="G19" s="603"/>
      <c r="H19" s="603"/>
      <c r="I19" s="913">
        <f t="shared" si="1"/>
        <v>0</v>
      </c>
      <c r="J19" s="602"/>
      <c r="K19" s="602"/>
      <c r="L19" s="914">
        <f t="shared" si="2"/>
        <v>0</v>
      </c>
      <c r="M19" s="915">
        <f t="shared" si="3"/>
        <v>0</v>
      </c>
      <c r="N19" s="916">
        <f t="shared" si="4"/>
        <v>0</v>
      </c>
      <c r="O19" s="651"/>
    </row>
    <row r="20" spans="1:15" ht="13.5" customHeight="1">
      <c r="A20" s="147">
        <f t="shared" si="0"/>
        <v>12</v>
      </c>
      <c r="B20" s="601"/>
      <c r="C20" s="96"/>
      <c r="D20" s="97"/>
      <c r="E20" s="96"/>
      <c r="F20" s="604"/>
      <c r="G20" s="605"/>
      <c r="H20" s="605"/>
      <c r="I20" s="913">
        <f t="shared" si="1"/>
        <v>0</v>
      </c>
      <c r="J20" s="604"/>
      <c r="K20" s="604"/>
      <c r="L20" s="914">
        <f t="shared" si="2"/>
        <v>0</v>
      </c>
      <c r="M20" s="915">
        <f t="shared" si="3"/>
        <v>0</v>
      </c>
      <c r="N20" s="916">
        <f t="shared" si="4"/>
        <v>0</v>
      </c>
      <c r="O20" s="651"/>
    </row>
    <row r="21" spans="1:15" ht="13.5" customHeight="1">
      <c r="A21" s="147">
        <f t="shared" si="0"/>
        <v>13</v>
      </c>
      <c r="B21" s="601"/>
      <c r="C21" s="96"/>
      <c r="D21" s="97"/>
      <c r="E21" s="96"/>
      <c r="F21" s="604"/>
      <c r="G21" s="605"/>
      <c r="H21" s="605"/>
      <c r="I21" s="913">
        <f t="shared" si="1"/>
        <v>0</v>
      </c>
      <c r="J21" s="604"/>
      <c r="K21" s="604"/>
      <c r="L21" s="914">
        <f t="shared" si="2"/>
        <v>0</v>
      </c>
      <c r="M21" s="915">
        <f t="shared" si="3"/>
        <v>0</v>
      </c>
      <c r="N21" s="916">
        <f t="shared" si="4"/>
        <v>0</v>
      </c>
      <c r="O21" s="651"/>
    </row>
    <row r="22" spans="1:15" ht="13.5" customHeight="1">
      <c r="A22" s="147">
        <f t="shared" si="0"/>
        <v>14</v>
      </c>
      <c r="B22" s="601"/>
      <c r="C22" s="96"/>
      <c r="D22" s="97"/>
      <c r="E22" s="96"/>
      <c r="F22" s="604"/>
      <c r="G22" s="605"/>
      <c r="H22" s="605"/>
      <c r="I22" s="913">
        <f t="shared" si="1"/>
        <v>0</v>
      </c>
      <c r="J22" s="604"/>
      <c r="K22" s="604"/>
      <c r="L22" s="914">
        <f t="shared" si="2"/>
        <v>0</v>
      </c>
      <c r="M22" s="915">
        <f t="shared" si="3"/>
        <v>0</v>
      </c>
      <c r="N22" s="916">
        <f t="shared" si="4"/>
        <v>0</v>
      </c>
      <c r="O22" s="651"/>
    </row>
    <row r="23" spans="1:15" ht="13.5" customHeight="1">
      <c r="A23" s="147">
        <f t="shared" si="0"/>
        <v>15</v>
      </c>
      <c r="B23" s="601"/>
      <c r="C23" s="96"/>
      <c r="D23" s="97"/>
      <c r="E23" s="96"/>
      <c r="F23" s="604"/>
      <c r="G23" s="605"/>
      <c r="H23" s="605"/>
      <c r="I23" s="913">
        <f t="shared" si="1"/>
        <v>0</v>
      </c>
      <c r="J23" s="604"/>
      <c r="K23" s="604"/>
      <c r="L23" s="914">
        <f>J23+K23</f>
        <v>0</v>
      </c>
      <c r="M23" s="915">
        <f>I23-C23</f>
        <v>0</v>
      </c>
      <c r="N23" s="916">
        <f>L23-D23</f>
        <v>0</v>
      </c>
      <c r="O23" s="651"/>
    </row>
    <row r="24" spans="1:15" ht="13.5" customHeight="1" thickBot="1">
      <c r="A24" s="600">
        <f t="shared" si="0"/>
        <v>16</v>
      </c>
      <c r="B24" s="601"/>
      <c r="C24" s="96"/>
      <c r="D24" s="97"/>
      <c r="E24" s="96"/>
      <c r="F24" s="604"/>
      <c r="G24" s="605"/>
      <c r="H24" s="605"/>
      <c r="I24" s="913">
        <f t="shared" si="1"/>
        <v>0</v>
      </c>
      <c r="J24" s="604"/>
      <c r="K24" s="604"/>
      <c r="L24" s="914">
        <f>J24+K24</f>
        <v>0</v>
      </c>
      <c r="M24" s="915">
        <f>I24-C24</f>
        <v>0</v>
      </c>
      <c r="N24" s="916">
        <f>L24-D24</f>
        <v>0</v>
      </c>
      <c r="O24" s="651"/>
    </row>
    <row r="25" spans="1:15" ht="12.75" customHeight="1" thickBot="1">
      <c r="A25" s="606">
        <f>A24+1</f>
        <v>17</v>
      </c>
      <c r="B25" s="607" t="s">
        <v>487</v>
      </c>
      <c r="C25" s="909">
        <f aca="true" t="shared" si="5" ref="C25:N25">SUM(C9:C24)</f>
        <v>0</v>
      </c>
      <c r="D25" s="910">
        <f t="shared" si="5"/>
        <v>0</v>
      </c>
      <c r="E25" s="909">
        <f t="shared" si="5"/>
        <v>0</v>
      </c>
      <c r="F25" s="911">
        <f t="shared" si="5"/>
        <v>0</v>
      </c>
      <c r="G25" s="911">
        <f t="shared" si="5"/>
        <v>0</v>
      </c>
      <c r="H25" s="911">
        <f t="shared" si="5"/>
        <v>0</v>
      </c>
      <c r="I25" s="911">
        <f t="shared" si="5"/>
        <v>0</v>
      </c>
      <c r="J25" s="911">
        <f t="shared" si="5"/>
        <v>0</v>
      </c>
      <c r="K25" s="911">
        <f t="shared" si="5"/>
        <v>0</v>
      </c>
      <c r="L25" s="911">
        <f t="shared" si="5"/>
        <v>0</v>
      </c>
      <c r="M25" s="909">
        <f t="shared" si="5"/>
        <v>0</v>
      </c>
      <c r="N25" s="912">
        <f t="shared" si="5"/>
        <v>0</v>
      </c>
      <c r="O25" s="612"/>
    </row>
    <row r="26" spans="1:12" ht="3" customHeight="1">
      <c r="A26" s="8"/>
      <c r="B26" s="8"/>
      <c r="C26" s="8"/>
      <c r="D26" s="599"/>
      <c r="E26" s="8"/>
      <c r="F26" s="8"/>
      <c r="G26" s="8"/>
      <c r="H26" s="8"/>
      <c r="I26" s="8"/>
      <c r="J26" s="8"/>
      <c r="K26" s="8"/>
      <c r="L26" s="8"/>
    </row>
    <row r="27" spans="1:12" ht="12" customHeight="1">
      <c r="A27" s="8" t="s">
        <v>612</v>
      </c>
      <c r="B27" s="8"/>
      <c r="C27" s="8"/>
      <c r="D27" s="8"/>
      <c r="E27" s="8"/>
      <c r="F27" s="8"/>
      <c r="G27" s="8"/>
      <c r="H27" s="8"/>
      <c r="I27" s="8"/>
      <c r="J27" s="8"/>
      <c r="K27" s="8"/>
      <c r="L27" s="8"/>
    </row>
    <row r="28" spans="1:12" ht="12.75" customHeight="1">
      <c r="A28" s="8" t="s">
        <v>818</v>
      </c>
      <c r="B28" s="8"/>
      <c r="C28" s="8"/>
      <c r="D28" s="8"/>
      <c r="E28" s="8"/>
      <c r="F28" s="8"/>
      <c r="G28" s="8"/>
      <c r="H28" s="8"/>
      <c r="I28" s="8"/>
      <c r="J28" s="8"/>
      <c r="K28" s="8"/>
      <c r="L28" s="8"/>
    </row>
    <row r="29" spans="1:12" ht="12.75" customHeight="1">
      <c r="A29" s="8" t="s">
        <v>1046</v>
      </c>
      <c r="B29" s="8"/>
      <c r="C29" s="8"/>
      <c r="D29" s="8"/>
      <c r="E29" s="8"/>
      <c r="F29" s="8"/>
      <c r="G29" s="8"/>
      <c r="H29" s="8"/>
      <c r="I29" s="8"/>
      <c r="J29" s="8"/>
      <c r="K29" s="8"/>
      <c r="L29" s="8"/>
    </row>
    <row r="30" spans="1:12" ht="12.75" customHeight="1">
      <c r="A30" s="8" t="s">
        <v>820</v>
      </c>
      <c r="B30" s="126"/>
      <c r="C30" s="126"/>
      <c r="D30" s="126"/>
      <c r="E30" s="126"/>
      <c r="F30" s="126"/>
      <c r="G30" s="126"/>
      <c r="H30" s="126"/>
      <c r="I30" s="126"/>
      <c r="J30" s="126"/>
      <c r="K30" s="126"/>
      <c r="L30" s="126"/>
    </row>
    <row r="31" spans="1:15" ht="6" customHeight="1">
      <c r="A31" s="15"/>
      <c r="B31" s="11"/>
      <c r="C31" s="11"/>
      <c r="D31" s="11"/>
      <c r="E31" s="11"/>
      <c r="F31" s="11"/>
      <c r="G31" s="11"/>
      <c r="H31" s="11"/>
      <c r="I31" s="11"/>
      <c r="J31" s="11"/>
      <c r="K31" s="11"/>
      <c r="L31" s="11"/>
      <c r="N31" s="12"/>
      <c r="O31" s="12"/>
    </row>
    <row r="32" spans="1:14" s="3" customFormat="1" ht="18" customHeight="1">
      <c r="A32" s="958" t="s">
        <v>753</v>
      </c>
      <c r="B32" s="8"/>
      <c r="C32" s="8"/>
      <c r="D32" s="8"/>
      <c r="E32" s="8"/>
      <c r="F32" s="8"/>
      <c r="G32" s="8"/>
      <c r="H32" s="8"/>
      <c r="I32" s="8"/>
      <c r="J32" s="8"/>
      <c r="K32" s="8"/>
      <c r="L32" s="2"/>
      <c r="N32" s="14" t="s">
        <v>561</v>
      </c>
    </row>
    <row r="33" spans="1:13" s="3" customFormat="1" ht="4.5" customHeight="1" thickBot="1">
      <c r="A33" s="8"/>
      <c r="B33" s="8"/>
      <c r="C33" s="8"/>
      <c r="D33" s="8"/>
      <c r="E33" s="8"/>
      <c r="F33" s="8"/>
      <c r="G33" s="8"/>
      <c r="H33" s="8"/>
      <c r="I33" s="8"/>
      <c r="J33" s="8"/>
      <c r="L33" s="2"/>
      <c r="M33" s="14"/>
    </row>
    <row r="34" spans="1:15" s="3" customFormat="1" ht="19.5" customHeight="1">
      <c r="A34" s="1662" t="s">
        <v>461</v>
      </c>
      <c r="B34" s="1670" t="s">
        <v>821</v>
      </c>
      <c r="C34" s="1665" t="s">
        <v>992</v>
      </c>
      <c r="D34" s="1666"/>
      <c r="E34" s="1667" t="s">
        <v>993</v>
      </c>
      <c r="F34" s="1668"/>
      <c r="G34" s="1668"/>
      <c r="H34" s="1668"/>
      <c r="I34" s="1668"/>
      <c r="J34" s="1668"/>
      <c r="K34" s="1668"/>
      <c r="L34" s="1669"/>
      <c r="M34" s="1653" t="s">
        <v>620</v>
      </c>
      <c r="N34" s="1654"/>
      <c r="O34" s="650"/>
    </row>
    <row r="35" spans="1:15" s="3" customFormat="1" ht="14.25" customHeight="1">
      <c r="A35" s="1663"/>
      <c r="B35" s="1671"/>
      <c r="C35" s="1655" t="s">
        <v>562</v>
      </c>
      <c r="D35" s="1657" t="s">
        <v>563</v>
      </c>
      <c r="E35" s="1659" t="s">
        <v>994</v>
      </c>
      <c r="F35" s="1660"/>
      <c r="G35" s="1660"/>
      <c r="H35" s="1660"/>
      <c r="I35" s="1660"/>
      <c r="J35" s="1661" t="s">
        <v>995</v>
      </c>
      <c r="K35" s="1661"/>
      <c r="L35" s="1661"/>
      <c r="M35" s="1655" t="s">
        <v>562</v>
      </c>
      <c r="N35" s="1657" t="s">
        <v>563</v>
      </c>
      <c r="O35" s="650"/>
    </row>
    <row r="36" spans="1:15" s="3" customFormat="1" ht="33.75" customHeight="1">
      <c r="A36" s="1663"/>
      <c r="B36" s="1672"/>
      <c r="C36" s="1656"/>
      <c r="D36" s="1658"/>
      <c r="E36" s="153" t="s">
        <v>564</v>
      </c>
      <c r="F36" s="154" t="s">
        <v>454</v>
      </c>
      <c r="G36" s="155" t="s">
        <v>767</v>
      </c>
      <c r="H36" s="154" t="s">
        <v>567</v>
      </c>
      <c r="I36" s="154" t="s">
        <v>501</v>
      </c>
      <c r="J36" s="154" t="s">
        <v>566</v>
      </c>
      <c r="K36" s="154" t="s">
        <v>464</v>
      </c>
      <c r="L36" s="156" t="s">
        <v>501</v>
      </c>
      <c r="M36" s="1656"/>
      <c r="N36" s="1658"/>
      <c r="O36" s="650"/>
    </row>
    <row r="37" spans="1:15" s="4" customFormat="1" ht="13.5" customHeight="1" thickBot="1">
      <c r="A37" s="1664"/>
      <c r="B37" s="148" t="s">
        <v>541</v>
      </c>
      <c r="C37" s="149" t="s">
        <v>542</v>
      </c>
      <c r="D37" s="148" t="s">
        <v>543</v>
      </c>
      <c r="E37" s="149" t="s">
        <v>544</v>
      </c>
      <c r="F37" s="150" t="s">
        <v>545</v>
      </c>
      <c r="G37" s="151" t="s">
        <v>546</v>
      </c>
      <c r="H37" s="151" t="s">
        <v>547</v>
      </c>
      <c r="I37" s="150" t="s">
        <v>548</v>
      </c>
      <c r="J37" s="150" t="s">
        <v>549</v>
      </c>
      <c r="K37" s="150" t="s">
        <v>550</v>
      </c>
      <c r="L37" s="152" t="s">
        <v>586</v>
      </c>
      <c r="M37" s="149" t="s">
        <v>621</v>
      </c>
      <c r="N37" s="148" t="s">
        <v>622</v>
      </c>
      <c r="O37" s="647"/>
    </row>
    <row r="38" spans="1:15" s="4" customFormat="1" ht="13.5" customHeight="1">
      <c r="A38" s="147">
        <v>1</v>
      </c>
      <c r="B38" s="608"/>
      <c r="C38" s="94"/>
      <c r="D38" s="95"/>
      <c r="E38" s="94"/>
      <c r="F38" s="602"/>
      <c r="G38" s="603"/>
      <c r="H38" s="603"/>
      <c r="I38" s="913">
        <f aca="true" t="shared" si="6" ref="I38:I44">+E38+F38+G38+H38</f>
        <v>0</v>
      </c>
      <c r="J38" s="602"/>
      <c r="K38" s="602"/>
      <c r="L38" s="914">
        <f aca="true" t="shared" si="7" ref="L38:L44">J38+K38</f>
        <v>0</v>
      </c>
      <c r="M38" s="915">
        <f aca="true" t="shared" si="8" ref="M38:M44">I38-C38</f>
        <v>0</v>
      </c>
      <c r="N38" s="916">
        <f aca="true" t="shared" si="9" ref="N38:N44">L38-D38</f>
        <v>0</v>
      </c>
      <c r="O38" s="651"/>
    </row>
    <row r="39" spans="1:15" s="4" customFormat="1" ht="13.5" customHeight="1">
      <c r="A39" s="147">
        <f>A38+1</f>
        <v>2</v>
      </c>
      <c r="B39" s="608"/>
      <c r="C39" s="94"/>
      <c r="D39" s="95"/>
      <c r="E39" s="94"/>
      <c r="F39" s="602"/>
      <c r="G39" s="603"/>
      <c r="H39" s="603"/>
      <c r="I39" s="913">
        <f t="shared" si="6"/>
        <v>0</v>
      </c>
      <c r="J39" s="602"/>
      <c r="K39" s="602"/>
      <c r="L39" s="914">
        <f t="shared" si="7"/>
        <v>0</v>
      </c>
      <c r="M39" s="915">
        <f t="shared" si="8"/>
        <v>0</v>
      </c>
      <c r="N39" s="916">
        <f t="shared" si="9"/>
        <v>0</v>
      </c>
      <c r="O39" s="651"/>
    </row>
    <row r="40" spans="1:15" s="4" customFormat="1" ht="13.5" customHeight="1">
      <c r="A40" s="147">
        <f aca="true" t="shared" si="10" ref="A40:A64">A39+1</f>
        <v>3</v>
      </c>
      <c r="B40" s="608"/>
      <c r="C40" s="94"/>
      <c r="D40" s="95"/>
      <c r="E40" s="94"/>
      <c r="F40" s="602"/>
      <c r="G40" s="603"/>
      <c r="H40" s="603"/>
      <c r="I40" s="913">
        <f t="shared" si="6"/>
        <v>0</v>
      </c>
      <c r="J40" s="602"/>
      <c r="K40" s="602"/>
      <c r="L40" s="914">
        <f t="shared" si="7"/>
        <v>0</v>
      </c>
      <c r="M40" s="915">
        <f t="shared" si="8"/>
        <v>0</v>
      </c>
      <c r="N40" s="916">
        <f t="shared" si="9"/>
        <v>0</v>
      </c>
      <c r="O40" s="651"/>
    </row>
    <row r="41" spans="1:15" s="4" customFormat="1" ht="13.5" customHeight="1">
      <c r="A41" s="147">
        <f t="shared" si="10"/>
        <v>4</v>
      </c>
      <c r="B41" s="608"/>
      <c r="C41" s="94"/>
      <c r="D41" s="95"/>
      <c r="E41" s="94"/>
      <c r="F41" s="602"/>
      <c r="G41" s="603"/>
      <c r="H41" s="603"/>
      <c r="I41" s="913">
        <f t="shared" si="6"/>
        <v>0</v>
      </c>
      <c r="J41" s="602"/>
      <c r="K41" s="602"/>
      <c r="L41" s="914">
        <f t="shared" si="7"/>
        <v>0</v>
      </c>
      <c r="M41" s="915">
        <f t="shared" si="8"/>
        <v>0</v>
      </c>
      <c r="N41" s="916">
        <f t="shared" si="9"/>
        <v>0</v>
      </c>
      <c r="O41" s="651"/>
    </row>
    <row r="42" spans="1:15" s="4" customFormat="1" ht="13.5" customHeight="1">
      <c r="A42" s="147">
        <f t="shared" si="10"/>
        <v>5</v>
      </c>
      <c r="B42" s="608"/>
      <c r="C42" s="94"/>
      <c r="D42" s="95"/>
      <c r="E42" s="94"/>
      <c r="F42" s="602"/>
      <c r="G42" s="603"/>
      <c r="H42" s="603"/>
      <c r="I42" s="913">
        <f t="shared" si="6"/>
        <v>0</v>
      </c>
      <c r="J42" s="602"/>
      <c r="K42" s="602"/>
      <c r="L42" s="914">
        <f t="shared" si="7"/>
        <v>0</v>
      </c>
      <c r="M42" s="915">
        <f t="shared" si="8"/>
        <v>0</v>
      </c>
      <c r="N42" s="916">
        <f t="shared" si="9"/>
        <v>0</v>
      </c>
      <c r="O42" s="651"/>
    </row>
    <row r="43" spans="1:15" s="4" customFormat="1" ht="13.5" customHeight="1">
      <c r="A43" s="147">
        <f t="shared" si="10"/>
        <v>6</v>
      </c>
      <c r="B43" s="608"/>
      <c r="C43" s="94"/>
      <c r="D43" s="95"/>
      <c r="E43" s="94"/>
      <c r="F43" s="602"/>
      <c r="G43" s="603"/>
      <c r="H43" s="603"/>
      <c r="I43" s="913">
        <f t="shared" si="6"/>
        <v>0</v>
      </c>
      <c r="J43" s="602"/>
      <c r="K43" s="602"/>
      <c r="L43" s="914">
        <f t="shared" si="7"/>
        <v>0</v>
      </c>
      <c r="M43" s="915">
        <f t="shared" si="8"/>
        <v>0</v>
      </c>
      <c r="N43" s="916">
        <f t="shared" si="9"/>
        <v>0</v>
      </c>
      <c r="O43" s="651"/>
    </row>
    <row r="44" spans="1:15" s="4" customFormat="1" ht="13.5" customHeight="1">
      <c r="A44" s="147">
        <f t="shared" si="10"/>
        <v>7</v>
      </c>
      <c r="B44" s="608"/>
      <c r="C44" s="94"/>
      <c r="D44" s="95"/>
      <c r="E44" s="94"/>
      <c r="F44" s="602"/>
      <c r="G44" s="603"/>
      <c r="H44" s="603"/>
      <c r="I44" s="913">
        <f t="shared" si="6"/>
        <v>0</v>
      </c>
      <c r="J44" s="602"/>
      <c r="K44" s="602"/>
      <c r="L44" s="914">
        <f t="shared" si="7"/>
        <v>0</v>
      </c>
      <c r="M44" s="915">
        <f t="shared" si="8"/>
        <v>0</v>
      </c>
      <c r="N44" s="916">
        <f t="shared" si="9"/>
        <v>0</v>
      </c>
      <c r="O44" s="651"/>
    </row>
    <row r="45" spans="1:15" s="3" customFormat="1" ht="13.5" customHeight="1">
      <c r="A45" s="147">
        <f t="shared" si="10"/>
        <v>8</v>
      </c>
      <c r="B45" s="608"/>
      <c r="C45" s="94"/>
      <c r="D45" s="95"/>
      <c r="E45" s="94"/>
      <c r="F45" s="602"/>
      <c r="G45" s="603"/>
      <c r="H45" s="603"/>
      <c r="I45" s="913">
        <f>+E45+F45+G45+H45</f>
        <v>0</v>
      </c>
      <c r="J45" s="602"/>
      <c r="K45" s="602"/>
      <c r="L45" s="914">
        <f>J45+K45</f>
        <v>0</v>
      </c>
      <c r="M45" s="915">
        <f>I45-C45</f>
        <v>0</v>
      </c>
      <c r="N45" s="916">
        <f>L45-D45</f>
        <v>0</v>
      </c>
      <c r="O45" s="651"/>
    </row>
    <row r="46" spans="1:15" s="3" customFormat="1" ht="13.5" customHeight="1">
      <c r="A46" s="147">
        <f t="shared" si="10"/>
        <v>9</v>
      </c>
      <c r="B46" s="608"/>
      <c r="C46" s="94"/>
      <c r="D46" s="95"/>
      <c r="E46" s="94"/>
      <c r="F46" s="602"/>
      <c r="G46" s="603"/>
      <c r="H46" s="603"/>
      <c r="I46" s="913">
        <f aca="true" t="shared" si="11" ref="I46:I63">+E46+F46+G46+H46</f>
        <v>0</v>
      </c>
      <c r="J46" s="602"/>
      <c r="K46" s="602"/>
      <c r="L46" s="914">
        <f aca="true" t="shared" si="12" ref="L46:L61">J46+K46</f>
        <v>0</v>
      </c>
      <c r="M46" s="915">
        <f aca="true" t="shared" si="13" ref="M46:M61">I46-C46</f>
        <v>0</v>
      </c>
      <c r="N46" s="916">
        <f aca="true" t="shared" si="14" ref="N46:N61">L46-D46</f>
        <v>0</v>
      </c>
      <c r="O46" s="651"/>
    </row>
    <row r="47" spans="1:15" s="3" customFormat="1" ht="13.5" customHeight="1">
      <c r="A47" s="147">
        <f t="shared" si="10"/>
        <v>10</v>
      </c>
      <c r="B47" s="608"/>
      <c r="C47" s="94"/>
      <c r="D47" s="95"/>
      <c r="E47" s="94"/>
      <c r="F47" s="602"/>
      <c r="G47" s="603"/>
      <c r="H47" s="603"/>
      <c r="I47" s="913">
        <f t="shared" si="11"/>
        <v>0</v>
      </c>
      <c r="J47" s="602"/>
      <c r="K47" s="602"/>
      <c r="L47" s="914">
        <f t="shared" si="12"/>
        <v>0</v>
      </c>
      <c r="M47" s="915">
        <f t="shared" si="13"/>
        <v>0</v>
      </c>
      <c r="N47" s="916">
        <f t="shared" si="14"/>
        <v>0</v>
      </c>
      <c r="O47" s="651"/>
    </row>
    <row r="48" spans="1:15" s="3" customFormat="1" ht="13.5" customHeight="1">
      <c r="A48" s="147">
        <f t="shared" si="10"/>
        <v>11</v>
      </c>
      <c r="B48" s="608"/>
      <c r="C48" s="94"/>
      <c r="D48" s="95"/>
      <c r="E48" s="94"/>
      <c r="F48" s="602"/>
      <c r="G48" s="603"/>
      <c r="H48" s="603"/>
      <c r="I48" s="913">
        <f t="shared" si="11"/>
        <v>0</v>
      </c>
      <c r="J48" s="602"/>
      <c r="K48" s="602"/>
      <c r="L48" s="914">
        <f t="shared" si="12"/>
        <v>0</v>
      </c>
      <c r="M48" s="915">
        <f t="shared" si="13"/>
        <v>0</v>
      </c>
      <c r="N48" s="916">
        <f t="shared" si="14"/>
        <v>0</v>
      </c>
      <c r="O48" s="651"/>
    </row>
    <row r="49" spans="1:15" s="3" customFormat="1" ht="13.5" customHeight="1">
      <c r="A49" s="147">
        <f t="shared" si="10"/>
        <v>12</v>
      </c>
      <c r="B49" s="608"/>
      <c r="C49" s="94"/>
      <c r="D49" s="95"/>
      <c r="E49" s="94"/>
      <c r="F49" s="602"/>
      <c r="G49" s="603"/>
      <c r="H49" s="603"/>
      <c r="I49" s="913">
        <f t="shared" si="11"/>
        <v>0</v>
      </c>
      <c r="J49" s="602"/>
      <c r="K49" s="602"/>
      <c r="L49" s="914">
        <f t="shared" si="12"/>
        <v>0</v>
      </c>
      <c r="M49" s="915">
        <f t="shared" si="13"/>
        <v>0</v>
      </c>
      <c r="N49" s="916">
        <f t="shared" si="14"/>
        <v>0</v>
      </c>
      <c r="O49" s="651"/>
    </row>
    <row r="50" spans="1:15" s="3" customFormat="1" ht="13.5" customHeight="1">
      <c r="A50" s="147">
        <f t="shared" si="10"/>
        <v>13</v>
      </c>
      <c r="B50" s="608"/>
      <c r="C50" s="94"/>
      <c r="D50" s="95"/>
      <c r="E50" s="94"/>
      <c r="F50" s="602"/>
      <c r="G50" s="603"/>
      <c r="H50" s="603"/>
      <c r="I50" s="913">
        <f t="shared" si="11"/>
        <v>0</v>
      </c>
      <c r="J50" s="602"/>
      <c r="K50" s="602"/>
      <c r="L50" s="914">
        <f t="shared" si="12"/>
        <v>0</v>
      </c>
      <c r="M50" s="915">
        <f t="shared" si="13"/>
        <v>0</v>
      </c>
      <c r="N50" s="916">
        <f t="shared" si="14"/>
        <v>0</v>
      </c>
      <c r="O50" s="651"/>
    </row>
    <row r="51" spans="1:15" s="3" customFormat="1" ht="13.5" customHeight="1">
      <c r="A51" s="147">
        <f t="shared" si="10"/>
        <v>14</v>
      </c>
      <c r="B51" s="608"/>
      <c r="C51" s="94"/>
      <c r="D51" s="95"/>
      <c r="E51" s="94"/>
      <c r="F51" s="602"/>
      <c r="G51" s="603"/>
      <c r="H51" s="603"/>
      <c r="I51" s="913">
        <f t="shared" si="11"/>
        <v>0</v>
      </c>
      <c r="J51" s="602"/>
      <c r="K51" s="602"/>
      <c r="L51" s="914">
        <f t="shared" si="12"/>
        <v>0</v>
      </c>
      <c r="M51" s="915">
        <f t="shared" si="13"/>
        <v>0</v>
      </c>
      <c r="N51" s="916">
        <f t="shared" si="14"/>
        <v>0</v>
      </c>
      <c r="O51" s="651"/>
    </row>
    <row r="52" spans="1:15" s="3" customFormat="1" ht="13.5" customHeight="1">
      <c r="A52" s="147">
        <f t="shared" si="10"/>
        <v>15</v>
      </c>
      <c r="B52" s="608"/>
      <c r="C52" s="94"/>
      <c r="D52" s="95"/>
      <c r="E52" s="94"/>
      <c r="F52" s="602"/>
      <c r="G52" s="603"/>
      <c r="H52" s="603"/>
      <c r="I52" s="913">
        <f t="shared" si="11"/>
        <v>0</v>
      </c>
      <c r="J52" s="602"/>
      <c r="K52" s="602"/>
      <c r="L52" s="914">
        <f t="shared" si="12"/>
        <v>0</v>
      </c>
      <c r="M52" s="915">
        <f t="shared" si="13"/>
        <v>0</v>
      </c>
      <c r="N52" s="916">
        <f t="shared" si="14"/>
        <v>0</v>
      </c>
      <c r="O52" s="651"/>
    </row>
    <row r="53" spans="1:15" s="3" customFormat="1" ht="13.5" customHeight="1">
      <c r="A53" s="147">
        <f t="shared" si="10"/>
        <v>16</v>
      </c>
      <c r="B53" s="608"/>
      <c r="C53" s="94"/>
      <c r="D53" s="95"/>
      <c r="E53" s="94"/>
      <c r="F53" s="602"/>
      <c r="G53" s="603"/>
      <c r="H53" s="603"/>
      <c r="I53" s="913">
        <f t="shared" si="11"/>
        <v>0</v>
      </c>
      <c r="J53" s="602"/>
      <c r="K53" s="602"/>
      <c r="L53" s="914">
        <f t="shared" si="12"/>
        <v>0</v>
      </c>
      <c r="M53" s="915">
        <f t="shared" si="13"/>
        <v>0</v>
      </c>
      <c r="N53" s="916">
        <f t="shared" si="14"/>
        <v>0</v>
      </c>
      <c r="O53" s="651"/>
    </row>
    <row r="54" spans="1:15" s="3" customFormat="1" ht="13.5" customHeight="1">
      <c r="A54" s="147">
        <f t="shared" si="10"/>
        <v>17</v>
      </c>
      <c r="B54" s="608"/>
      <c r="C54" s="94"/>
      <c r="D54" s="95"/>
      <c r="E54" s="94"/>
      <c r="F54" s="602"/>
      <c r="G54" s="603"/>
      <c r="H54" s="603"/>
      <c r="I54" s="913">
        <f t="shared" si="11"/>
        <v>0</v>
      </c>
      <c r="J54" s="602"/>
      <c r="K54" s="602"/>
      <c r="L54" s="914">
        <f t="shared" si="12"/>
        <v>0</v>
      </c>
      <c r="M54" s="915">
        <f t="shared" si="13"/>
        <v>0</v>
      </c>
      <c r="N54" s="916">
        <f t="shared" si="14"/>
        <v>0</v>
      </c>
      <c r="O54" s="651"/>
    </row>
    <row r="55" spans="1:15" s="3" customFormat="1" ht="13.5" customHeight="1">
      <c r="A55" s="147">
        <f t="shared" si="10"/>
        <v>18</v>
      </c>
      <c r="B55" s="608"/>
      <c r="C55" s="94"/>
      <c r="D55" s="95"/>
      <c r="E55" s="94"/>
      <c r="F55" s="602"/>
      <c r="G55" s="603"/>
      <c r="H55" s="603"/>
      <c r="I55" s="913">
        <f t="shared" si="11"/>
        <v>0</v>
      </c>
      <c r="J55" s="602"/>
      <c r="K55" s="602"/>
      <c r="L55" s="914">
        <f t="shared" si="12"/>
        <v>0</v>
      </c>
      <c r="M55" s="915">
        <f t="shared" si="13"/>
        <v>0</v>
      </c>
      <c r="N55" s="916">
        <f t="shared" si="14"/>
        <v>0</v>
      </c>
      <c r="O55" s="651"/>
    </row>
    <row r="56" spans="1:15" s="3" customFormat="1" ht="13.5" customHeight="1">
      <c r="A56" s="147">
        <f t="shared" si="10"/>
        <v>19</v>
      </c>
      <c r="B56" s="608"/>
      <c r="C56" s="94"/>
      <c r="D56" s="95"/>
      <c r="E56" s="94"/>
      <c r="F56" s="602"/>
      <c r="G56" s="603"/>
      <c r="H56" s="603"/>
      <c r="I56" s="913">
        <f t="shared" si="11"/>
        <v>0</v>
      </c>
      <c r="J56" s="602"/>
      <c r="K56" s="602"/>
      <c r="L56" s="914">
        <f t="shared" si="12"/>
        <v>0</v>
      </c>
      <c r="M56" s="915">
        <f t="shared" si="13"/>
        <v>0</v>
      </c>
      <c r="N56" s="916">
        <f t="shared" si="14"/>
        <v>0</v>
      </c>
      <c r="O56" s="651"/>
    </row>
    <row r="57" spans="1:15" s="3" customFormat="1" ht="13.5" customHeight="1">
      <c r="A57" s="147">
        <f t="shared" si="10"/>
        <v>20</v>
      </c>
      <c r="B57" s="608"/>
      <c r="C57" s="94"/>
      <c r="D57" s="95"/>
      <c r="E57" s="94"/>
      <c r="F57" s="602"/>
      <c r="G57" s="603"/>
      <c r="H57" s="603"/>
      <c r="I57" s="913">
        <f t="shared" si="11"/>
        <v>0</v>
      </c>
      <c r="J57" s="602"/>
      <c r="K57" s="602"/>
      <c r="L57" s="914">
        <f t="shared" si="12"/>
        <v>0</v>
      </c>
      <c r="M57" s="915">
        <f>I57-C57</f>
        <v>0</v>
      </c>
      <c r="N57" s="916">
        <f t="shared" si="14"/>
        <v>0</v>
      </c>
      <c r="O57" s="651"/>
    </row>
    <row r="58" spans="1:15" s="3" customFormat="1" ht="13.5" customHeight="1">
      <c r="A58" s="147">
        <f t="shared" si="10"/>
        <v>21</v>
      </c>
      <c r="B58" s="608"/>
      <c r="C58" s="96"/>
      <c r="D58" s="97"/>
      <c r="E58" s="96"/>
      <c r="F58" s="604"/>
      <c r="G58" s="605"/>
      <c r="H58" s="605"/>
      <c r="I58" s="913">
        <f t="shared" si="11"/>
        <v>0</v>
      </c>
      <c r="J58" s="604"/>
      <c r="K58" s="604"/>
      <c r="L58" s="914">
        <f t="shared" si="12"/>
        <v>0</v>
      </c>
      <c r="M58" s="915">
        <f t="shared" si="13"/>
        <v>0</v>
      </c>
      <c r="N58" s="916">
        <f t="shared" si="14"/>
        <v>0</v>
      </c>
      <c r="O58" s="651"/>
    </row>
    <row r="59" spans="1:15" s="3" customFormat="1" ht="13.5" customHeight="1">
      <c r="A59" s="147">
        <f t="shared" si="10"/>
        <v>22</v>
      </c>
      <c r="B59" s="608"/>
      <c r="C59" s="96"/>
      <c r="D59" s="97"/>
      <c r="E59" s="96"/>
      <c r="F59" s="604"/>
      <c r="G59" s="605"/>
      <c r="H59" s="605"/>
      <c r="I59" s="913">
        <f t="shared" si="11"/>
        <v>0</v>
      </c>
      <c r="J59" s="604"/>
      <c r="K59" s="604"/>
      <c r="L59" s="914">
        <f t="shared" si="12"/>
        <v>0</v>
      </c>
      <c r="M59" s="915">
        <f t="shared" si="13"/>
        <v>0</v>
      </c>
      <c r="N59" s="916">
        <f t="shared" si="14"/>
        <v>0</v>
      </c>
      <c r="O59" s="651"/>
    </row>
    <row r="60" spans="1:15" s="3" customFormat="1" ht="13.5" customHeight="1">
      <c r="A60" s="147">
        <f t="shared" si="10"/>
        <v>23</v>
      </c>
      <c r="B60" s="608"/>
      <c r="C60" s="96"/>
      <c r="D60" s="97"/>
      <c r="E60" s="96"/>
      <c r="F60" s="604"/>
      <c r="G60" s="605"/>
      <c r="H60" s="605"/>
      <c r="I60" s="913">
        <f t="shared" si="11"/>
        <v>0</v>
      </c>
      <c r="J60" s="604"/>
      <c r="K60" s="604"/>
      <c r="L60" s="914">
        <f t="shared" si="12"/>
        <v>0</v>
      </c>
      <c r="M60" s="915">
        <f t="shared" si="13"/>
        <v>0</v>
      </c>
      <c r="N60" s="916">
        <f t="shared" si="14"/>
        <v>0</v>
      </c>
      <c r="O60" s="651"/>
    </row>
    <row r="61" spans="1:15" s="3" customFormat="1" ht="13.5" customHeight="1">
      <c r="A61" s="147">
        <f t="shared" si="10"/>
        <v>24</v>
      </c>
      <c r="B61" s="608"/>
      <c r="C61" s="96"/>
      <c r="D61" s="97"/>
      <c r="E61" s="96"/>
      <c r="F61" s="604"/>
      <c r="G61" s="605"/>
      <c r="H61" s="605"/>
      <c r="I61" s="913">
        <f t="shared" si="11"/>
        <v>0</v>
      </c>
      <c r="J61" s="604"/>
      <c r="K61" s="604"/>
      <c r="L61" s="914">
        <f t="shared" si="12"/>
        <v>0</v>
      </c>
      <c r="M61" s="915">
        <f t="shared" si="13"/>
        <v>0</v>
      </c>
      <c r="N61" s="916">
        <f t="shared" si="14"/>
        <v>0</v>
      </c>
      <c r="O61" s="651"/>
    </row>
    <row r="62" spans="1:15" s="3" customFormat="1" ht="13.5" customHeight="1">
      <c r="A62" s="147">
        <f t="shared" si="10"/>
        <v>25</v>
      </c>
      <c r="B62" s="608"/>
      <c r="C62" s="96"/>
      <c r="D62" s="97"/>
      <c r="E62" s="96"/>
      <c r="F62" s="604"/>
      <c r="G62" s="605"/>
      <c r="H62" s="605"/>
      <c r="I62" s="913">
        <f>+E62+F62+G62+H62</f>
        <v>0</v>
      </c>
      <c r="J62" s="604"/>
      <c r="K62" s="604"/>
      <c r="L62" s="914">
        <f>J62+K62</f>
        <v>0</v>
      </c>
      <c r="M62" s="915">
        <f>I62-C62</f>
        <v>0</v>
      </c>
      <c r="N62" s="916">
        <f>L62-D62</f>
        <v>0</v>
      </c>
      <c r="O62" s="651"/>
    </row>
    <row r="63" spans="1:15" s="3" customFormat="1" ht="13.5" customHeight="1" thickBot="1">
      <c r="A63" s="147">
        <f t="shared" si="10"/>
        <v>26</v>
      </c>
      <c r="B63" s="608"/>
      <c r="C63" s="96"/>
      <c r="D63" s="97"/>
      <c r="E63" s="96"/>
      <c r="F63" s="604"/>
      <c r="G63" s="605"/>
      <c r="H63" s="605"/>
      <c r="I63" s="913">
        <f t="shared" si="11"/>
        <v>0</v>
      </c>
      <c r="J63" s="604"/>
      <c r="K63" s="604"/>
      <c r="L63" s="914">
        <f>J63+K63</f>
        <v>0</v>
      </c>
      <c r="M63" s="915">
        <f>I63-C63</f>
        <v>0</v>
      </c>
      <c r="N63" s="916">
        <f>L63-D63</f>
        <v>0</v>
      </c>
      <c r="O63" s="651"/>
    </row>
    <row r="64" spans="1:15" s="3" customFormat="1" ht="12.75" customHeight="1" thickBot="1">
      <c r="A64" s="606">
        <f t="shared" si="10"/>
        <v>27</v>
      </c>
      <c r="B64" s="607" t="s">
        <v>487</v>
      </c>
      <c r="C64" s="909">
        <f>SUM(C38:C63)</f>
        <v>0</v>
      </c>
      <c r="D64" s="910">
        <f aca="true" t="shared" si="15" ref="D64:N64">SUM(D38:D63)</f>
        <v>0</v>
      </c>
      <c r="E64" s="909">
        <f t="shared" si="15"/>
        <v>0</v>
      </c>
      <c r="F64" s="911">
        <f t="shared" si="15"/>
        <v>0</v>
      </c>
      <c r="G64" s="911">
        <f t="shared" si="15"/>
        <v>0</v>
      </c>
      <c r="H64" s="911">
        <f t="shared" si="15"/>
        <v>0</v>
      </c>
      <c r="I64" s="911">
        <f t="shared" si="15"/>
        <v>0</v>
      </c>
      <c r="J64" s="911">
        <f t="shared" si="15"/>
        <v>0</v>
      </c>
      <c r="K64" s="911">
        <f t="shared" si="15"/>
        <v>0</v>
      </c>
      <c r="L64" s="911">
        <f t="shared" si="15"/>
        <v>0</v>
      </c>
      <c r="M64" s="909">
        <f t="shared" si="15"/>
        <v>0</v>
      </c>
      <c r="N64" s="912">
        <f t="shared" si="15"/>
        <v>0</v>
      </c>
      <c r="O64" s="612"/>
    </row>
    <row r="65" spans="1:15" s="3" customFormat="1" ht="3" customHeight="1">
      <c r="A65" s="8"/>
      <c r="B65" s="8"/>
      <c r="C65" s="609"/>
      <c r="D65" s="609"/>
      <c r="E65" s="609"/>
      <c r="F65" s="609"/>
      <c r="G65" s="609"/>
      <c r="H65" s="609"/>
      <c r="I65" s="609"/>
      <c r="J65" s="609"/>
      <c r="K65" s="609"/>
      <c r="L65" s="609"/>
      <c r="M65" s="609"/>
      <c r="N65" s="609"/>
      <c r="O65" s="609"/>
    </row>
    <row r="66" spans="1:15" s="3" customFormat="1" ht="12" customHeight="1">
      <c r="A66" s="8" t="s">
        <v>612</v>
      </c>
      <c r="B66" s="8"/>
      <c r="C66" s="610"/>
      <c r="D66" s="610"/>
      <c r="E66" s="610"/>
      <c r="F66" s="610"/>
      <c r="G66" s="610"/>
      <c r="H66" s="610"/>
      <c r="I66" s="610"/>
      <c r="J66" s="610"/>
      <c r="K66" s="610"/>
      <c r="L66" s="610"/>
      <c r="M66" s="610"/>
      <c r="N66" s="611"/>
      <c r="O66" s="611"/>
    </row>
    <row r="67" spans="1:12" s="3" customFormat="1" ht="12.75" customHeight="1">
      <c r="A67" s="8" t="s">
        <v>818</v>
      </c>
      <c r="B67" s="8"/>
      <c r="C67" s="8"/>
      <c r="D67" s="8"/>
      <c r="E67" s="8"/>
      <c r="F67" s="8"/>
      <c r="G67" s="8"/>
      <c r="H67" s="8"/>
      <c r="I67" s="8"/>
      <c r="J67" s="8"/>
      <c r="K67" s="8"/>
      <c r="L67" s="2"/>
    </row>
    <row r="68" spans="1:12" s="3" customFormat="1" ht="12.75" customHeight="1">
      <c r="A68" s="8" t="s">
        <v>819</v>
      </c>
      <c r="B68" s="8"/>
      <c r="C68" s="8"/>
      <c r="D68" s="8"/>
      <c r="E68" s="8"/>
      <c r="F68" s="8"/>
      <c r="G68" s="8"/>
      <c r="H68" s="8"/>
      <c r="I68" s="8"/>
      <c r="J68" s="8"/>
      <c r="K68" s="8"/>
      <c r="L68" s="2"/>
    </row>
    <row r="69" spans="1:12" s="3" customFormat="1" ht="12.75" customHeight="1">
      <c r="A69" s="8" t="s">
        <v>822</v>
      </c>
      <c r="B69" s="8"/>
      <c r="C69" s="8"/>
      <c r="D69" s="8"/>
      <c r="E69" s="8"/>
      <c r="F69" s="8"/>
      <c r="G69" s="8"/>
      <c r="H69" s="8"/>
      <c r="I69" s="8"/>
      <c r="J69" s="8"/>
      <c r="K69" s="8"/>
      <c r="L69" s="2"/>
    </row>
    <row r="70" spans="1:12" s="3" customFormat="1" ht="5.25" customHeight="1">
      <c r="A70" s="8"/>
      <c r="B70" s="8"/>
      <c r="C70" s="8"/>
      <c r="D70" s="8"/>
      <c r="E70" s="8"/>
      <c r="F70" s="8"/>
      <c r="G70" s="8"/>
      <c r="H70" s="8"/>
      <c r="I70" s="8"/>
      <c r="J70" s="8"/>
      <c r="K70" s="8"/>
      <c r="L70" s="2"/>
    </row>
    <row r="71" spans="1:15" s="3" customFormat="1" ht="12.75">
      <c r="A71" s="960" t="s">
        <v>650</v>
      </c>
      <c r="B71" s="961"/>
      <c r="C71" s="961"/>
      <c r="D71" s="961"/>
      <c r="E71" s="961"/>
      <c r="F71" s="961"/>
      <c r="G71" s="961"/>
      <c r="H71" s="961"/>
      <c r="I71" s="961"/>
      <c r="J71" s="961"/>
      <c r="K71" s="961"/>
      <c r="L71" s="962"/>
      <c r="M71" s="963"/>
      <c r="N71" s="964"/>
      <c r="O71" s="5"/>
    </row>
    <row r="72" spans="1:15" s="3" customFormat="1" ht="15">
      <c r="A72" s="1673" t="s">
        <v>686</v>
      </c>
      <c r="B72" s="1673"/>
      <c r="C72" s="1673"/>
      <c r="D72" s="1673"/>
      <c r="E72" s="1673"/>
      <c r="F72" s="1673"/>
      <c r="G72" s="1673"/>
      <c r="H72" s="1673"/>
      <c r="I72" s="1673"/>
      <c r="J72" s="1673"/>
      <c r="K72" s="1673"/>
      <c r="L72" s="1673"/>
      <c r="M72" s="1673"/>
      <c r="N72" s="1674"/>
      <c r="O72" s="5"/>
    </row>
    <row r="73" spans="1:15" s="3" customFormat="1" ht="17.25" customHeight="1">
      <c r="A73" s="1673" t="s">
        <v>687</v>
      </c>
      <c r="B73" s="1673"/>
      <c r="C73" s="1673"/>
      <c r="D73" s="1673"/>
      <c r="E73" s="1673"/>
      <c r="F73" s="1673"/>
      <c r="G73" s="1673"/>
      <c r="H73" s="1673"/>
      <c r="I73" s="1673"/>
      <c r="J73" s="1673"/>
      <c r="K73" s="1673"/>
      <c r="L73" s="1673"/>
      <c r="M73" s="1673"/>
      <c r="N73" s="1674"/>
      <c r="O73" s="5"/>
    </row>
  </sheetData>
  <sheetProtection insertRows="0" deleteRows="0"/>
  <mergeCells count="24">
    <mergeCell ref="A72:N72"/>
    <mergeCell ref="A73:N73"/>
    <mergeCell ref="M35:M36"/>
    <mergeCell ref="N35:N36"/>
    <mergeCell ref="N6:N7"/>
    <mergeCell ref="A34:A37"/>
    <mergeCell ref="B34:B36"/>
    <mergeCell ref="C34:D34"/>
    <mergeCell ref="E34:L34"/>
    <mergeCell ref="M34:N34"/>
    <mergeCell ref="E35:I35"/>
    <mergeCell ref="J35:L35"/>
    <mergeCell ref="A5:A8"/>
    <mergeCell ref="C5:D5"/>
    <mergeCell ref="E5:L5"/>
    <mergeCell ref="C35:C36"/>
    <mergeCell ref="D35:D36"/>
    <mergeCell ref="B5:B7"/>
    <mergeCell ref="M5:N5"/>
    <mergeCell ref="C6:C7"/>
    <mergeCell ref="D6:D7"/>
    <mergeCell ref="E6:I6"/>
    <mergeCell ref="J6:L6"/>
    <mergeCell ref="M6:M7"/>
  </mergeCells>
  <printOptions horizontalCentered="1"/>
  <pageMargins left="0" right="0" top="0.3937007874015748" bottom="0" header="0.2362204724409449" footer="0.15748031496062992"/>
  <pageSetup cellComments="asDisplayed" horizontalDpi="300" verticalDpi="300" orientation="landscape" paperSize="9" scale="62" r:id="rId1"/>
</worksheet>
</file>

<file path=xl/worksheets/sheet16.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A1">
      <pane xSplit="7" ySplit="6" topLeftCell="H7" activePane="bottomRight" state="frozen"/>
      <selection pane="topLeft" activeCell="D91" activeCellId="1" sqref="D93:E144 D7:E91"/>
      <selection pane="topRight" activeCell="D91" activeCellId="1" sqref="D93:E144 D7:E91"/>
      <selection pane="bottomLeft" activeCell="D91" activeCellId="1" sqref="D93:E144 D7:E91"/>
      <selection pane="bottomRight" activeCell="H29" sqref="H29"/>
    </sheetView>
  </sheetViews>
  <sheetFormatPr defaultColWidth="9.140625" defaultRowHeight="15"/>
  <cols>
    <col min="1" max="1" width="3.57421875" style="7" customWidth="1"/>
    <col min="2" max="2" width="6.28125" style="7" customWidth="1"/>
    <col min="3" max="3" width="10.57421875" style="41" customWidth="1"/>
    <col min="4" max="5" width="12.28125" style="41" customWidth="1"/>
    <col min="6" max="6" width="6.140625" style="41" customWidth="1"/>
    <col min="7" max="7" width="8.421875" style="41" customWidth="1"/>
    <col min="8" max="11" width="12.28125" style="41" customWidth="1"/>
    <col min="12" max="12" width="10.00390625" style="7" bestFit="1" customWidth="1"/>
    <col min="13" max="13" width="1.421875" style="7" customWidth="1"/>
    <col min="14" max="16384" width="9.140625" style="7" customWidth="1"/>
  </cols>
  <sheetData>
    <row r="1" spans="1:13" ht="23.25" customHeight="1">
      <c r="A1" s="691" t="s">
        <v>828</v>
      </c>
      <c r="B1" s="6"/>
      <c r="C1" s="40"/>
      <c r="D1" s="40"/>
      <c r="E1" s="40"/>
      <c r="F1" s="40"/>
      <c r="G1" s="40"/>
      <c r="H1" s="40"/>
      <c r="I1" s="40"/>
      <c r="J1" s="40"/>
      <c r="K1" s="40"/>
      <c r="L1" s="6"/>
      <c r="M1" s="6"/>
    </row>
    <row r="2" spans="1:13" ht="13.5" thickBot="1">
      <c r="A2" s="6"/>
      <c r="B2" s="6"/>
      <c r="C2" s="40"/>
      <c r="D2" s="40"/>
      <c r="E2" s="40"/>
      <c r="F2" s="40"/>
      <c r="G2" s="40"/>
      <c r="H2" s="40"/>
      <c r="I2" s="40"/>
      <c r="J2" s="40"/>
      <c r="K2" s="40"/>
      <c r="L2" s="67" t="s">
        <v>482</v>
      </c>
      <c r="M2" s="6"/>
    </row>
    <row r="3" spans="1:13" ht="15" customHeight="1">
      <c r="A3" s="1678" t="s">
        <v>461</v>
      </c>
      <c r="B3" s="1675" t="s">
        <v>466</v>
      </c>
      <c r="C3" s="1675"/>
      <c r="D3" s="1675"/>
      <c r="E3" s="1675"/>
      <c r="F3" s="1675"/>
      <c r="G3" s="1675"/>
      <c r="H3" s="138" t="s">
        <v>633</v>
      </c>
      <c r="I3" s="1680" t="s">
        <v>468</v>
      </c>
      <c r="J3" s="1680"/>
      <c r="K3" s="132" t="s">
        <v>469</v>
      </c>
      <c r="L3" s="134" t="s">
        <v>467</v>
      </c>
      <c r="M3" s="6"/>
    </row>
    <row r="4" spans="1:13" ht="26.25" customHeight="1">
      <c r="A4" s="1679"/>
      <c r="B4" s="1676"/>
      <c r="C4" s="1676"/>
      <c r="D4" s="1676"/>
      <c r="E4" s="1676"/>
      <c r="F4" s="1676"/>
      <c r="G4" s="1676"/>
      <c r="H4" s="139" t="s">
        <v>470</v>
      </c>
      <c r="I4" s="84" t="s">
        <v>634</v>
      </c>
      <c r="J4" s="423" t="s">
        <v>10</v>
      </c>
      <c r="K4" s="133" t="s">
        <v>471</v>
      </c>
      <c r="L4" s="135" t="s">
        <v>635</v>
      </c>
      <c r="M4" s="6"/>
    </row>
    <row r="5" spans="1:13" ht="15.75" customHeight="1">
      <c r="A5" s="189"/>
      <c r="B5" s="1677"/>
      <c r="C5" s="1677"/>
      <c r="D5" s="1677"/>
      <c r="E5" s="1677"/>
      <c r="F5" s="1677"/>
      <c r="G5" s="1677"/>
      <c r="H5" s="140" t="s">
        <v>541</v>
      </c>
      <c r="I5" s="85" t="s">
        <v>542</v>
      </c>
      <c r="J5" s="85" t="s">
        <v>543</v>
      </c>
      <c r="K5" s="85" t="s">
        <v>544</v>
      </c>
      <c r="L5" s="86" t="s">
        <v>636</v>
      </c>
      <c r="M5" s="6"/>
    </row>
    <row r="6" spans="1:13" ht="12.75">
      <c r="A6" s="692">
        <v>1</v>
      </c>
      <c r="B6" s="693" t="s">
        <v>637</v>
      </c>
      <c r="C6" s="694"/>
      <c r="D6" s="694"/>
      <c r="E6" s="694"/>
      <c r="F6" s="694"/>
      <c r="G6" s="695"/>
      <c r="H6" s="917">
        <f>SUM(H7:H11)+H14+H15</f>
        <v>125824.2403</v>
      </c>
      <c r="I6" s="918">
        <f>SUM(I7:I11)+I14+I15</f>
        <v>61863.93358</v>
      </c>
      <c r="J6" s="918">
        <f>SUM(J7:J11)+J14+J15</f>
        <v>632.638</v>
      </c>
      <c r="K6" s="918">
        <f>SUM(K7:K11)+K14+K15</f>
        <v>23284.73052</v>
      </c>
      <c r="L6" s="919">
        <f>SUM(L7:L11)+L14+L15</f>
        <v>164403.44335999998</v>
      </c>
      <c r="M6" s="6"/>
    </row>
    <row r="7" spans="1:13" ht="12.75">
      <c r="A7" s="190">
        <f aca="true" t="shared" si="0" ref="A7:A15">A6+1</f>
        <v>2</v>
      </c>
      <c r="B7" s="146" t="s">
        <v>463</v>
      </c>
      <c r="C7" s="87" t="s">
        <v>472</v>
      </c>
      <c r="D7" s="88"/>
      <c r="E7" s="88"/>
      <c r="F7" s="88"/>
      <c r="G7" s="143"/>
      <c r="H7" s="920">
        <f>'11.a'!C3</f>
        <v>3436.172</v>
      </c>
      <c r="I7" s="921">
        <f>'11.a'!C8</f>
        <v>0</v>
      </c>
      <c r="J7" s="921">
        <f>'11.a'!C4</f>
        <v>0</v>
      </c>
      <c r="K7" s="921">
        <f>'11.a'!C14</f>
        <v>0</v>
      </c>
      <c r="L7" s="922">
        <f>H7+I7-K7</f>
        <v>3436.172</v>
      </c>
      <c r="M7" s="6"/>
    </row>
    <row r="8" spans="1:13" ht="12.75">
      <c r="A8" s="191">
        <f t="shared" si="0"/>
        <v>3</v>
      </c>
      <c r="B8" s="141"/>
      <c r="C8" s="89" t="s">
        <v>473</v>
      </c>
      <c r="D8" s="90"/>
      <c r="E8" s="90"/>
      <c r="F8" s="90"/>
      <c r="G8" s="144"/>
      <c r="H8" s="923">
        <f>'11.b'!C3</f>
        <v>12917.39918</v>
      </c>
      <c r="I8" s="924">
        <f>'11.b'!C14</f>
        <v>13316.46911</v>
      </c>
      <c r="J8" s="925">
        <f>'11.b'!C5</f>
        <v>506.11</v>
      </c>
      <c r="K8" s="924">
        <f>'11.b'!C25</f>
        <v>2013.345</v>
      </c>
      <c r="L8" s="926">
        <f aca="true" t="shared" si="1" ref="L8:L15">H8+I8-K8</f>
        <v>24220.523289999997</v>
      </c>
      <c r="M8" s="6"/>
    </row>
    <row r="9" spans="1:13" ht="12.75">
      <c r="A9" s="191">
        <f t="shared" si="0"/>
        <v>4</v>
      </c>
      <c r="B9" s="141"/>
      <c r="C9" s="89" t="s">
        <v>474</v>
      </c>
      <c r="D9" s="90"/>
      <c r="E9" s="90"/>
      <c r="F9" s="90"/>
      <c r="G9" s="144"/>
      <c r="H9" s="923">
        <f>'11.c'!C3</f>
        <v>5618.71826</v>
      </c>
      <c r="I9" s="924">
        <f>'11.c'!C7</f>
        <v>15962.32514</v>
      </c>
      <c r="J9" s="927">
        <v>0</v>
      </c>
      <c r="K9" s="924">
        <f>'11.c'!C8</f>
        <v>9928.361</v>
      </c>
      <c r="L9" s="926">
        <f>H9+I9-K9</f>
        <v>11652.682400000002</v>
      </c>
      <c r="M9" s="6"/>
    </row>
    <row r="10" spans="1:12" ht="12.75">
      <c r="A10" s="191">
        <f t="shared" si="0"/>
        <v>5</v>
      </c>
      <c r="B10" s="141"/>
      <c r="C10" s="89" t="s">
        <v>475</v>
      </c>
      <c r="D10" s="90"/>
      <c r="E10" s="90"/>
      <c r="F10" s="90"/>
      <c r="G10" s="144"/>
      <c r="H10" s="923">
        <f>'11.d'!C3</f>
        <v>100</v>
      </c>
      <c r="I10" s="924">
        <f>'11.d'!C9</f>
        <v>0</v>
      </c>
      <c r="J10" s="921">
        <f>'11.d'!C4</f>
        <v>0</v>
      </c>
      <c r="K10" s="924">
        <f>'11.d'!C15</f>
        <v>0</v>
      </c>
      <c r="L10" s="926">
        <f t="shared" si="1"/>
        <v>100</v>
      </c>
    </row>
    <row r="11" spans="1:12" ht="12.75">
      <c r="A11" s="191">
        <f t="shared" si="0"/>
        <v>6</v>
      </c>
      <c r="B11" s="141"/>
      <c r="C11" s="89" t="s">
        <v>476</v>
      </c>
      <c r="D11" s="90"/>
      <c r="E11" s="90"/>
      <c r="F11" s="90"/>
      <c r="G11" s="144"/>
      <c r="H11" s="923">
        <f>'11.e'!F8</f>
        <v>7155.0200700000005</v>
      </c>
      <c r="I11" s="924">
        <f>'11.e'!F13</f>
        <v>4353.81333</v>
      </c>
      <c r="J11" s="927">
        <v>0</v>
      </c>
      <c r="K11" s="924">
        <f>'11.e'!F18</f>
        <v>4895.74934</v>
      </c>
      <c r="L11" s="926">
        <f t="shared" si="1"/>
        <v>6613.084059999999</v>
      </c>
    </row>
    <row r="12" spans="1:12" ht="12.75">
      <c r="A12" s="191" t="s">
        <v>638</v>
      </c>
      <c r="B12" s="141"/>
      <c r="C12" s="89" t="s">
        <v>479</v>
      </c>
      <c r="D12" s="90" t="s">
        <v>480</v>
      </c>
      <c r="E12" s="90"/>
      <c r="F12" s="90"/>
      <c r="G12" s="144"/>
      <c r="H12" s="923">
        <f>'11.e'!F6</f>
        <v>2306.59943</v>
      </c>
      <c r="I12" s="924">
        <f>'11.e'!F11</f>
        <v>2751.7159</v>
      </c>
      <c r="J12" s="927">
        <v>0</v>
      </c>
      <c r="K12" s="924">
        <f>'11.e'!F16</f>
        <v>1998.49903</v>
      </c>
      <c r="L12" s="926">
        <f t="shared" si="1"/>
        <v>3059.8163000000004</v>
      </c>
    </row>
    <row r="13" spans="1:12" ht="12.75">
      <c r="A13" s="191" t="s">
        <v>639</v>
      </c>
      <c r="B13" s="141"/>
      <c r="C13" s="89"/>
      <c r="D13" s="90" t="s">
        <v>481</v>
      </c>
      <c r="E13" s="90"/>
      <c r="F13" s="90"/>
      <c r="G13" s="144"/>
      <c r="H13" s="923">
        <f>'11.e'!F7</f>
        <v>0</v>
      </c>
      <c r="I13" s="924">
        <f>'11.e'!F12</f>
        <v>0</v>
      </c>
      <c r="J13" s="927">
        <v>0</v>
      </c>
      <c r="K13" s="924">
        <f>'11.e'!F17</f>
        <v>0</v>
      </c>
      <c r="L13" s="926">
        <f t="shared" si="1"/>
        <v>0</v>
      </c>
    </row>
    <row r="14" spans="1:12" ht="12.75">
      <c r="A14" s="191">
        <f>A11+1</f>
        <v>7</v>
      </c>
      <c r="B14" s="141"/>
      <c r="C14" s="89" t="s">
        <v>477</v>
      </c>
      <c r="D14" s="90"/>
      <c r="E14" s="90"/>
      <c r="F14" s="90"/>
      <c r="G14" s="144"/>
      <c r="H14" s="923">
        <f>'11.f'!C3</f>
        <v>5707.15</v>
      </c>
      <c r="I14" s="924">
        <f>'11.f'!C4</f>
        <v>3020.005</v>
      </c>
      <c r="J14" s="927">
        <v>0</v>
      </c>
      <c r="K14" s="924">
        <f>'11.f'!C15</f>
        <v>2103.4856999999997</v>
      </c>
      <c r="L14" s="926">
        <f t="shared" si="1"/>
        <v>6623.6693</v>
      </c>
    </row>
    <row r="15" spans="1:12" ht="13.5" thickBot="1">
      <c r="A15" s="192">
        <f t="shared" si="0"/>
        <v>8</v>
      </c>
      <c r="B15" s="142"/>
      <c r="C15" s="91" t="s">
        <v>478</v>
      </c>
      <c r="D15" s="92"/>
      <c r="E15" s="92"/>
      <c r="F15" s="92"/>
      <c r="G15" s="145"/>
      <c r="H15" s="928">
        <f>'11.g'!C3</f>
        <v>90889.78079</v>
      </c>
      <c r="I15" s="929">
        <f>'11.g'!C10</f>
        <v>25211.321</v>
      </c>
      <c r="J15" s="929">
        <f>'11.g'!C5</f>
        <v>126.52800000000002</v>
      </c>
      <c r="K15" s="929">
        <f>'11.g'!C16</f>
        <v>4343.78948</v>
      </c>
      <c r="L15" s="930">
        <f t="shared" si="1"/>
        <v>111757.31231</v>
      </c>
    </row>
    <row r="16" spans="2:12" ht="12.75">
      <c r="B16" s="425" t="s">
        <v>12</v>
      </c>
      <c r="C16" s="426"/>
      <c r="D16" s="426"/>
      <c r="E16" s="426"/>
      <c r="F16" s="426"/>
      <c r="G16" s="426"/>
      <c r="H16" s="427">
        <f>H6-1!D96</f>
        <v>-0.00016999999934341758</v>
      </c>
      <c r="I16" s="426"/>
      <c r="J16" s="426"/>
      <c r="K16" s="426"/>
      <c r="L16" s="427">
        <f>L6-1!E96</f>
        <v>0.0005599999858532101</v>
      </c>
    </row>
    <row r="17" spans="2:12" ht="12.75">
      <c r="B17" s="9"/>
      <c r="H17" s="424"/>
      <c r="L17" s="424"/>
    </row>
    <row r="18" ht="12.75">
      <c r="A18" s="7" t="s">
        <v>612</v>
      </c>
    </row>
    <row r="19" spans="1:10" ht="12.75">
      <c r="A19" s="130" t="s">
        <v>11</v>
      </c>
      <c r="B19" s="127"/>
      <c r="C19" s="128"/>
      <c r="D19" s="128"/>
      <c r="E19" s="128"/>
      <c r="F19" s="129"/>
      <c r="G19" s="128"/>
      <c r="H19" s="128"/>
      <c r="I19" s="93"/>
      <c r="J19" s="93"/>
    </row>
    <row r="20" spans="1:10" ht="12.75">
      <c r="A20" s="16"/>
      <c r="B20" s="93"/>
      <c r="C20" s="93"/>
      <c r="D20" s="93"/>
      <c r="E20" s="93"/>
      <c r="F20" s="93"/>
      <c r="G20" s="93"/>
      <c r="H20" s="93"/>
      <c r="I20" s="93"/>
      <c r="J20" s="93"/>
    </row>
    <row r="21" spans="1:10" ht="12.75">
      <c r="A21" s="7" t="s">
        <v>649</v>
      </c>
      <c r="B21" s="16"/>
      <c r="C21" s="16"/>
      <c r="D21" s="93"/>
      <c r="E21" s="93"/>
      <c r="F21" s="16"/>
      <c r="G21" s="93"/>
      <c r="H21" s="93"/>
      <c r="I21" s="93"/>
      <c r="J21" s="93"/>
    </row>
    <row r="22" spans="1:10" ht="12.75">
      <c r="A22" s="7" t="s">
        <v>754</v>
      </c>
      <c r="B22" s="16"/>
      <c r="C22" s="16"/>
      <c r="D22" s="93"/>
      <c r="E22" s="93"/>
      <c r="F22" s="16"/>
      <c r="G22" s="93"/>
      <c r="H22" s="93"/>
      <c r="I22" s="93"/>
      <c r="J22" s="93"/>
    </row>
    <row r="23" spans="1:10" ht="12.75">
      <c r="A23" s="7" t="s">
        <v>755</v>
      </c>
      <c r="B23" s="16"/>
      <c r="C23" s="93"/>
      <c r="D23" s="93"/>
      <c r="E23" s="93"/>
      <c r="F23" s="93"/>
      <c r="G23" s="93"/>
      <c r="H23" s="93"/>
      <c r="I23" s="93"/>
      <c r="J23" s="93"/>
    </row>
    <row r="25" spans="9:10" ht="12.75">
      <c r="I25" s="424"/>
      <c r="J25" s="645"/>
    </row>
    <row r="26" spans="1:12" ht="12.75">
      <c r="A26" s="64"/>
      <c r="B26" s="64"/>
      <c r="C26" s="68"/>
      <c r="D26" s="68"/>
      <c r="E26" s="68"/>
      <c r="F26" s="68"/>
      <c r="G26" s="68"/>
      <c r="H26" s="68"/>
      <c r="I26" s="68"/>
      <c r="J26" s="68"/>
      <c r="K26" s="68"/>
      <c r="L26" s="64"/>
    </row>
  </sheetData>
  <sheetProtection/>
  <mergeCells count="3">
    <mergeCell ref="B3:G5"/>
    <mergeCell ref="A3:A4"/>
    <mergeCell ref="I3:J3"/>
  </mergeCells>
  <conditionalFormatting sqref="H16">
    <cfRule type="cellIs" priority="3" dxfId="18" operator="lessThan" stopIfTrue="1">
      <formula>0</formula>
    </cfRule>
    <cfRule type="cellIs" priority="4" dxfId="18" operator="greaterThan" stopIfTrue="1">
      <formula>0</formula>
    </cfRule>
  </conditionalFormatting>
  <conditionalFormatting sqref="L16">
    <cfRule type="cellIs" priority="1" dxfId="18" operator="lessThan" stopIfTrue="1">
      <formula>0</formula>
    </cfRule>
    <cfRule type="cellIs" priority="2" dxfId="18" operator="greaterThan" stopIfTrue="1">
      <formula>0</formula>
    </cfRule>
  </conditionalFormatting>
  <printOptions horizontalCentered="1"/>
  <pageMargins left="0.2362204724409449" right="0.2362204724409449" top="0.8661417322834646" bottom="0.984251968503937" header="0.5118110236220472" footer="0.5118110236220472"/>
  <pageSetup cellComments="asDisplayed" fitToHeight="1" fitToWidth="1"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C27"/>
  <sheetViews>
    <sheetView workbookViewId="0" topLeftCell="A1">
      <selection activeCell="C14" sqref="C14"/>
    </sheetView>
  </sheetViews>
  <sheetFormatPr defaultColWidth="9.140625" defaultRowHeight="15"/>
  <cols>
    <col min="1" max="1" width="14.421875" style="7" customWidth="1"/>
    <col min="2" max="2" width="30.140625" style="7" customWidth="1"/>
    <col min="3" max="3" width="16.140625" style="41" customWidth="1"/>
    <col min="4" max="6" width="9.140625" style="6" customWidth="1"/>
    <col min="7" max="16384" width="9.140625" style="7" customWidth="1"/>
  </cols>
  <sheetData>
    <row r="1" spans="1:3" ht="18.75">
      <c r="A1" s="701" t="s">
        <v>13</v>
      </c>
      <c r="B1" s="204"/>
      <c r="C1" s="212"/>
    </row>
    <row r="2" spans="1:3" ht="13.5" thickBot="1">
      <c r="A2" s="204"/>
      <c r="B2" s="204"/>
      <c r="C2" s="593" t="s">
        <v>482</v>
      </c>
    </row>
    <row r="3" spans="1:3" ht="13.5" thickBot="1">
      <c r="A3" s="1682" t="s">
        <v>502</v>
      </c>
      <c r="B3" s="1683"/>
      <c r="C3" s="412">
        <v>3436.172</v>
      </c>
    </row>
    <row r="4" spans="1:3" ht="12.75">
      <c r="A4" s="1518" t="s">
        <v>504</v>
      </c>
      <c r="B4" s="594" t="s">
        <v>505</v>
      </c>
      <c r="C4" s="98">
        <v>0</v>
      </c>
    </row>
    <row r="5" spans="1:3" ht="12.75">
      <c r="A5" s="1681"/>
      <c r="B5" s="221" t="s">
        <v>506</v>
      </c>
      <c r="C5" s="74">
        <v>0</v>
      </c>
    </row>
    <row r="6" spans="1:3" ht="12.75">
      <c r="A6" s="1681"/>
      <c r="B6" s="221" t="s">
        <v>507</v>
      </c>
      <c r="C6" s="74">
        <v>0</v>
      </c>
    </row>
    <row r="7" spans="1:3" ht="13.5" thickBot="1">
      <c r="A7" s="1681"/>
      <c r="B7" s="221" t="s">
        <v>508</v>
      </c>
      <c r="C7" s="74">
        <v>0</v>
      </c>
    </row>
    <row r="8" spans="1:3" ht="13.5" thickBot="1">
      <c r="A8" s="1519"/>
      <c r="B8" s="595" t="s">
        <v>486</v>
      </c>
      <c r="C8" s="112">
        <f>SUM(C4:C7)</f>
        <v>0</v>
      </c>
    </row>
    <row r="9" spans="1:3" ht="12.75">
      <c r="A9" s="1518" t="s">
        <v>509</v>
      </c>
      <c r="B9" s="594" t="s">
        <v>510</v>
      </c>
      <c r="C9" s="98">
        <v>0</v>
      </c>
    </row>
    <row r="10" spans="1:3" ht="12.75">
      <c r="A10" s="1681"/>
      <c r="B10" s="221" t="s">
        <v>511</v>
      </c>
      <c r="C10" s="74">
        <v>0</v>
      </c>
    </row>
    <row r="11" spans="1:3" ht="12.75">
      <c r="A11" s="1681"/>
      <c r="B11" s="221" t="s">
        <v>512</v>
      </c>
      <c r="C11" s="74">
        <v>0</v>
      </c>
    </row>
    <row r="12" spans="1:3" ht="12.75">
      <c r="A12" s="1681"/>
      <c r="B12" s="221" t="s">
        <v>513</v>
      </c>
      <c r="C12" s="74">
        <v>0</v>
      </c>
    </row>
    <row r="13" spans="1:3" ht="13.5" thickBot="1">
      <c r="A13" s="1681"/>
      <c r="B13" s="767" t="s">
        <v>677</v>
      </c>
      <c r="C13" s="77">
        <v>0</v>
      </c>
    </row>
    <row r="14" spans="1:3" ht="13.5" thickBot="1">
      <c r="A14" s="1519"/>
      <c r="B14" s="595" t="s">
        <v>486</v>
      </c>
      <c r="C14" s="112">
        <f>SUM(C9:C13)</f>
        <v>0</v>
      </c>
    </row>
    <row r="15" spans="1:3" ht="13.5" thickBot="1">
      <c r="A15" s="1682" t="s">
        <v>503</v>
      </c>
      <c r="B15" s="1683"/>
      <c r="C15" s="112">
        <f>C3+C8-C14</f>
        <v>3436.172</v>
      </c>
    </row>
    <row r="16" spans="1:3" ht="12.75">
      <c r="A16" s="204"/>
      <c r="B16" s="204"/>
      <c r="C16" s="212"/>
    </row>
    <row r="17" spans="1:3" ht="12.75">
      <c r="A17" s="204" t="s">
        <v>612</v>
      </c>
      <c r="B17" s="204"/>
      <c r="C17" s="212"/>
    </row>
    <row r="18" spans="1:3" ht="12.75">
      <c r="A18" s="204" t="s">
        <v>623</v>
      </c>
      <c r="B18" s="204"/>
      <c r="C18" s="212"/>
    </row>
    <row r="19" s="6" customFormat="1" ht="12.75">
      <c r="C19" s="40"/>
    </row>
    <row r="20" s="6" customFormat="1" ht="12.75">
      <c r="C20" s="40"/>
    </row>
    <row r="21" s="6" customFormat="1" ht="12.75">
      <c r="C21" s="40"/>
    </row>
    <row r="22" s="6" customFormat="1" ht="12.75">
      <c r="C22" s="40"/>
    </row>
    <row r="23" s="6" customFormat="1" ht="12.75">
      <c r="C23" s="40"/>
    </row>
    <row r="24" s="6" customFormat="1" ht="12.75">
      <c r="C24" s="40"/>
    </row>
    <row r="25" s="6" customFormat="1" ht="12.75">
      <c r="C25" s="40"/>
    </row>
    <row r="26" s="6" customFormat="1" ht="12.75">
      <c r="C26" s="40"/>
    </row>
    <row r="27" s="6" customFormat="1" ht="12.75">
      <c r="C27" s="40"/>
    </row>
  </sheetData>
  <sheetProtection/>
  <mergeCells count="4">
    <mergeCell ref="A4:A8"/>
    <mergeCell ref="A9:A14"/>
    <mergeCell ref="A3:B3"/>
    <mergeCell ref="A15:B15"/>
  </mergeCells>
  <printOptions horizontalCentered="1"/>
  <pageMargins left="0.7874015748031497" right="0.7874015748031497" top="0.984251968503937" bottom="0.984251968503937" header="0.5118110236220472" footer="0.5118110236220472"/>
  <pageSetup horizontalDpi="600" verticalDpi="600" orientation="landscape" paperSize="9" scale="110" r:id="rId1"/>
</worksheet>
</file>

<file path=xl/worksheets/sheet18.xml><?xml version="1.0" encoding="utf-8"?>
<worksheet xmlns="http://schemas.openxmlformats.org/spreadsheetml/2006/main" xmlns:r="http://schemas.openxmlformats.org/officeDocument/2006/relationships">
  <sheetPr>
    <pageSetUpPr fitToPage="1"/>
  </sheetPr>
  <dimension ref="A1:I45"/>
  <sheetViews>
    <sheetView workbookViewId="0" topLeftCell="A1">
      <selection activeCell="B43" sqref="B43"/>
    </sheetView>
  </sheetViews>
  <sheetFormatPr defaultColWidth="9.140625" defaultRowHeight="15"/>
  <cols>
    <col min="1" max="1" width="10.57421875" style="28" customWidth="1"/>
    <col min="2" max="2" width="43.57421875" style="28" customWidth="1"/>
    <col min="3" max="3" width="17.00390625" style="43" customWidth="1"/>
    <col min="4" max="16384" width="9.140625" style="28" customWidth="1"/>
  </cols>
  <sheetData>
    <row r="1" spans="1:9" ht="18.75">
      <c r="A1" s="702" t="s">
        <v>14</v>
      </c>
      <c r="B1" s="46"/>
      <c r="C1" s="46"/>
      <c r="D1" s="46"/>
      <c r="E1" s="46"/>
      <c r="F1" s="46"/>
      <c r="G1" s="46"/>
      <c r="H1" s="46"/>
      <c r="I1" s="46"/>
    </row>
    <row r="2" spans="1:9" ht="13.5" customHeight="1" thickBot="1">
      <c r="A2" s="46"/>
      <c r="B2" s="46"/>
      <c r="C2" s="233" t="s">
        <v>482</v>
      </c>
      <c r="D2" s="46"/>
      <c r="E2" s="46"/>
      <c r="F2" s="46"/>
      <c r="G2" s="46"/>
      <c r="H2" s="46"/>
      <c r="I2" s="46"/>
    </row>
    <row r="3" spans="1:9" ht="16.5" customHeight="1" thickBot="1">
      <c r="A3" s="1682" t="s">
        <v>502</v>
      </c>
      <c r="B3" s="1689"/>
      <c r="C3" s="319">
        <v>12917.39918</v>
      </c>
      <c r="D3" s="46"/>
      <c r="E3" s="46"/>
      <c r="F3" s="46"/>
      <c r="G3" s="46"/>
      <c r="H3" s="46"/>
      <c r="I3" s="46"/>
    </row>
    <row r="4" spans="1:9" ht="12.75" customHeight="1">
      <c r="A4" s="1684" t="s">
        <v>504</v>
      </c>
      <c r="B4" s="234" t="s">
        <v>514</v>
      </c>
      <c r="C4" s="99">
        <v>3030.44911</v>
      </c>
      <c r="D4" s="46"/>
      <c r="E4" s="46"/>
      <c r="F4" s="46"/>
      <c r="G4" s="46"/>
      <c r="H4" s="46"/>
      <c r="I4" s="46"/>
    </row>
    <row r="5" spans="1:9" ht="12.75" customHeight="1">
      <c r="A5" s="1685"/>
      <c r="B5" s="235" t="s">
        <v>515</v>
      </c>
      <c r="C5" s="100">
        <v>506.11</v>
      </c>
      <c r="D5" s="46"/>
      <c r="E5" s="46"/>
      <c r="F5" s="46"/>
      <c r="G5" s="46"/>
      <c r="H5" s="46"/>
      <c r="I5" s="46"/>
    </row>
    <row r="6" spans="1:9" ht="12.75" customHeight="1">
      <c r="A6" s="1685"/>
      <c r="B6" s="236" t="s">
        <v>112</v>
      </c>
      <c r="C6" s="100"/>
      <c r="D6" s="46"/>
      <c r="E6" s="46"/>
      <c r="F6" s="46"/>
      <c r="G6" s="46"/>
      <c r="H6" s="46"/>
      <c r="I6" s="46"/>
    </row>
    <row r="7" spans="1:9" ht="12.75" customHeight="1">
      <c r="A7" s="1685"/>
      <c r="B7" s="235" t="s">
        <v>516</v>
      </c>
      <c r="C7" s="100">
        <v>8000</v>
      </c>
      <c r="D7" s="46"/>
      <c r="E7" s="46"/>
      <c r="F7" s="46"/>
      <c r="G7" s="46"/>
      <c r="H7" s="46"/>
      <c r="I7" s="46"/>
    </row>
    <row r="8" spans="1:9" ht="12.75" customHeight="1">
      <c r="A8" s="1685"/>
      <c r="B8" s="235" t="s">
        <v>517</v>
      </c>
      <c r="C8" s="101"/>
      <c r="D8" s="46"/>
      <c r="E8" s="46"/>
      <c r="F8" s="46"/>
      <c r="G8" s="46"/>
      <c r="H8" s="46"/>
      <c r="I8" s="46"/>
    </row>
    <row r="9" spans="1:9" ht="12.75" customHeight="1">
      <c r="A9" s="1685"/>
      <c r="B9" s="764" t="s">
        <v>113</v>
      </c>
      <c r="C9" s="100">
        <v>1779.91</v>
      </c>
      <c r="D9" s="46"/>
      <c r="E9" s="46"/>
      <c r="F9" s="46"/>
      <c r="G9" s="46"/>
      <c r="H9" s="46"/>
      <c r="I9" s="46"/>
    </row>
    <row r="10" spans="1:9" ht="12.75" customHeight="1">
      <c r="A10" s="1685"/>
      <c r="B10" s="237" t="s">
        <v>518</v>
      </c>
      <c r="C10" s="238">
        <f>SUM(C11:C13)</f>
        <v>0</v>
      </c>
      <c r="D10" s="46"/>
      <c r="E10" s="46"/>
      <c r="F10" s="46"/>
      <c r="G10" s="46"/>
      <c r="H10" s="46"/>
      <c r="I10" s="46"/>
    </row>
    <row r="11" spans="1:9" ht="12.75" customHeight="1">
      <c r="A11" s="1685"/>
      <c r="B11" s="235" t="s">
        <v>519</v>
      </c>
      <c r="C11" s="100"/>
      <c r="D11" s="46"/>
      <c r="E11" s="46"/>
      <c r="F11" s="46"/>
      <c r="G11" s="46"/>
      <c r="H11" s="46"/>
      <c r="I11" s="46"/>
    </row>
    <row r="12" spans="1:9" ht="12.75" customHeight="1">
      <c r="A12" s="1685"/>
      <c r="B12" s="239" t="s">
        <v>520</v>
      </c>
      <c r="C12" s="100"/>
      <c r="D12" s="46"/>
      <c r="E12" s="46"/>
      <c r="F12" s="46"/>
      <c r="G12" s="46"/>
      <c r="H12" s="46"/>
      <c r="I12" s="46"/>
    </row>
    <row r="13" spans="1:9" ht="12.75" customHeight="1" thickBot="1">
      <c r="A13" s="1685"/>
      <c r="B13" s="235" t="s">
        <v>521</v>
      </c>
      <c r="C13" s="102"/>
      <c r="D13" s="46"/>
      <c r="E13" s="46"/>
      <c r="F13" s="46"/>
      <c r="G13" s="46"/>
      <c r="H13" s="46"/>
      <c r="I13" s="46"/>
    </row>
    <row r="14" spans="1:9" s="29" customFormat="1" ht="15.75" customHeight="1" thickBot="1">
      <c r="A14" s="1686"/>
      <c r="B14" s="240" t="s">
        <v>487</v>
      </c>
      <c r="C14" s="931">
        <f>C4+C5+C6+C7+C8+C9+C10</f>
        <v>13316.46911</v>
      </c>
      <c r="D14" s="241"/>
      <c r="E14" s="241"/>
      <c r="F14" s="241"/>
      <c r="G14" s="241"/>
      <c r="H14" s="241"/>
      <c r="I14" s="241"/>
    </row>
    <row r="15" spans="1:9" ht="12.75" customHeight="1">
      <c r="A15" s="1687" t="s">
        <v>509</v>
      </c>
      <c r="B15" s="242" t="s">
        <v>575</v>
      </c>
      <c r="C15" s="243">
        <f>SUM(C16:C19)</f>
        <v>2013.345</v>
      </c>
      <c r="D15" s="46"/>
      <c r="E15" s="46"/>
      <c r="F15" s="46"/>
      <c r="G15" s="46"/>
      <c r="H15" s="46"/>
      <c r="I15" s="46"/>
    </row>
    <row r="16" spans="1:9" ht="12.75" customHeight="1">
      <c r="A16" s="1687"/>
      <c r="B16" s="244" t="s">
        <v>659</v>
      </c>
      <c r="C16" s="103">
        <v>399.548</v>
      </c>
      <c r="D16" s="46"/>
      <c r="E16" s="46"/>
      <c r="F16" s="46"/>
      <c r="G16" s="46"/>
      <c r="H16" s="46"/>
      <c r="I16" s="46"/>
    </row>
    <row r="17" spans="1:9" ht="12.75" customHeight="1">
      <c r="A17" s="1687"/>
      <c r="B17" s="245" t="s">
        <v>522</v>
      </c>
      <c r="C17" s="104">
        <v>753.94</v>
      </c>
      <c r="D17" s="46"/>
      <c r="E17" s="46"/>
      <c r="F17" s="46"/>
      <c r="G17" s="46"/>
      <c r="H17" s="46"/>
      <c r="I17" s="46"/>
    </row>
    <row r="18" spans="1:9" ht="12.75" customHeight="1">
      <c r="A18" s="1687"/>
      <c r="B18" s="245" t="s">
        <v>523</v>
      </c>
      <c r="C18" s="104">
        <v>0</v>
      </c>
      <c r="D18" s="46"/>
      <c r="E18" s="46"/>
      <c r="F18" s="46"/>
      <c r="G18" s="46"/>
      <c r="H18" s="46"/>
      <c r="I18" s="46"/>
    </row>
    <row r="19" spans="1:9" ht="12.75" customHeight="1">
      <c r="A19" s="1687"/>
      <c r="B19" s="765" t="s">
        <v>114</v>
      </c>
      <c r="C19" s="104">
        <f>383.876+475.981</f>
        <v>859.857</v>
      </c>
      <c r="D19" s="46"/>
      <c r="E19" s="46"/>
      <c r="F19" s="46"/>
      <c r="G19" s="46"/>
      <c r="H19" s="46"/>
      <c r="I19" s="46"/>
    </row>
    <row r="20" spans="1:9" ht="12.75" customHeight="1">
      <c r="A20" s="1687"/>
      <c r="B20" s="766" t="s">
        <v>115</v>
      </c>
      <c r="C20" s="105"/>
      <c r="D20" s="46"/>
      <c r="E20" s="46"/>
      <c r="F20" s="46"/>
      <c r="G20" s="46"/>
      <c r="H20" s="46"/>
      <c r="I20" s="46"/>
    </row>
    <row r="21" spans="1:9" ht="12.75" customHeight="1">
      <c r="A21" s="1687"/>
      <c r="B21" s="246" t="s">
        <v>524</v>
      </c>
      <c r="C21" s="247">
        <f>SUM(C22:C24)</f>
        <v>0</v>
      </c>
      <c r="D21" s="46"/>
      <c r="E21" s="46"/>
      <c r="F21" s="46"/>
      <c r="G21" s="46"/>
      <c r="H21" s="46"/>
      <c r="I21" s="46"/>
    </row>
    <row r="22" spans="1:9" ht="12.75" customHeight="1">
      <c r="A22" s="1687"/>
      <c r="B22" s="235" t="s">
        <v>525</v>
      </c>
      <c r="C22" s="100"/>
      <c r="D22" s="46"/>
      <c r="E22" s="46"/>
      <c r="F22" s="46"/>
      <c r="G22" s="46"/>
      <c r="H22" s="46"/>
      <c r="I22" s="46"/>
    </row>
    <row r="23" spans="1:9" ht="12.75" customHeight="1">
      <c r="A23" s="1687"/>
      <c r="B23" s="235" t="s">
        <v>526</v>
      </c>
      <c r="C23" s="100"/>
      <c r="D23" s="46"/>
      <c r="E23" s="46"/>
      <c r="F23" s="46"/>
      <c r="G23" s="46"/>
      <c r="H23" s="46"/>
      <c r="I23" s="46"/>
    </row>
    <row r="24" spans="1:9" ht="12.75" customHeight="1" thickBot="1">
      <c r="A24" s="1687"/>
      <c r="B24" s="235" t="s">
        <v>527</v>
      </c>
      <c r="C24" s="100"/>
      <c r="D24" s="46"/>
      <c r="E24" s="46"/>
      <c r="F24" s="46"/>
      <c r="G24" s="46"/>
      <c r="H24" s="46"/>
      <c r="I24" s="46"/>
    </row>
    <row r="25" spans="1:9" ht="13.5" thickBot="1">
      <c r="A25" s="1688"/>
      <c r="B25" s="240" t="s">
        <v>486</v>
      </c>
      <c r="C25" s="125">
        <f>C15+C20+C21</f>
        <v>2013.345</v>
      </c>
      <c r="D25" s="46"/>
      <c r="E25" s="46"/>
      <c r="F25" s="46"/>
      <c r="G25" s="46"/>
      <c r="H25" s="46"/>
      <c r="I25" s="46"/>
    </row>
    <row r="26" spans="1:9" ht="18.75" customHeight="1" thickBot="1">
      <c r="A26" s="1682" t="s">
        <v>503</v>
      </c>
      <c r="B26" s="1689"/>
      <c r="C26" s="125">
        <f>C3+C14-C25</f>
        <v>24220.523289999997</v>
      </c>
      <c r="D26" s="46"/>
      <c r="E26" s="46"/>
      <c r="F26" s="46"/>
      <c r="G26" s="46"/>
      <c r="H26" s="46"/>
      <c r="I26" s="46"/>
    </row>
    <row r="27" spans="1:9" ht="12.75" customHeight="1">
      <c r="A27" s="46"/>
      <c r="B27" s="46"/>
      <c r="C27" s="47"/>
      <c r="D27" s="46"/>
      <c r="E27" s="46"/>
      <c r="F27" s="46"/>
      <c r="G27" s="46"/>
      <c r="H27" s="46"/>
      <c r="I27" s="46"/>
    </row>
    <row r="28" spans="1:9" ht="12.75">
      <c r="A28" s="204" t="s">
        <v>612</v>
      </c>
      <c r="B28" s="46"/>
      <c r="C28" s="47"/>
      <c r="D28" s="46"/>
      <c r="E28" s="46"/>
      <c r="F28" s="46"/>
      <c r="G28" s="46"/>
      <c r="H28" s="46"/>
      <c r="I28" s="46"/>
    </row>
    <row r="29" spans="1:9" ht="12.75">
      <c r="A29" s="248" t="s">
        <v>623</v>
      </c>
      <c r="B29" s="46"/>
      <c r="C29" s="47"/>
      <c r="D29" s="46"/>
      <c r="E29" s="46"/>
      <c r="F29" s="46"/>
      <c r="G29" s="46"/>
      <c r="H29" s="46"/>
      <c r="I29" s="46"/>
    </row>
    <row r="30" spans="1:9" ht="12.75">
      <c r="A30" s="431" t="s">
        <v>1067</v>
      </c>
      <c r="B30" s="431" t="s">
        <v>1134</v>
      </c>
      <c r="C30" s="42"/>
      <c r="D30" s="46"/>
      <c r="E30" s="46"/>
      <c r="F30" s="46"/>
      <c r="G30" s="46"/>
      <c r="H30" s="46"/>
      <c r="I30" s="46"/>
    </row>
    <row r="31" spans="1:9" ht="12.75">
      <c r="A31" s="431"/>
      <c r="B31" s="30"/>
      <c r="C31" s="42"/>
      <c r="D31" s="46"/>
      <c r="E31" s="46"/>
      <c r="F31" s="46"/>
      <c r="G31" s="46"/>
      <c r="H31" s="46"/>
      <c r="I31" s="46"/>
    </row>
    <row r="32" spans="1:9" ht="12.75">
      <c r="A32" s="431" t="s">
        <v>1068</v>
      </c>
      <c r="B32" s="431" t="s">
        <v>1135</v>
      </c>
      <c r="C32" s="42"/>
      <c r="D32" s="46"/>
      <c r="E32" s="46"/>
      <c r="F32" s="46"/>
      <c r="G32" s="46"/>
      <c r="H32" s="46"/>
      <c r="I32" s="46"/>
    </row>
    <row r="33" spans="1:9" ht="12.75">
      <c r="A33" s="30"/>
      <c r="B33" s="431" t="s">
        <v>1136</v>
      </c>
      <c r="C33" s="42"/>
      <c r="D33" s="46"/>
      <c r="E33" s="46"/>
      <c r="F33" s="46"/>
      <c r="G33" s="46"/>
      <c r="H33" s="46"/>
      <c r="I33" s="46"/>
    </row>
    <row r="34" spans="1:9" ht="12.75">
      <c r="A34" s="30"/>
      <c r="B34" s="431" t="s">
        <v>1137</v>
      </c>
      <c r="C34" s="42"/>
      <c r="D34" s="46"/>
      <c r="E34" s="46"/>
      <c r="F34" s="46"/>
      <c r="G34" s="46"/>
      <c r="H34" s="46"/>
      <c r="I34" s="46"/>
    </row>
    <row r="35" spans="1:9" ht="12.75">
      <c r="A35" s="30"/>
      <c r="B35" s="30"/>
      <c r="C35" s="42"/>
      <c r="D35" s="46"/>
      <c r="E35" s="46"/>
      <c r="F35" s="46"/>
      <c r="G35" s="46"/>
      <c r="H35" s="46"/>
      <c r="I35" s="46"/>
    </row>
    <row r="36" spans="1:9" ht="12.75">
      <c r="A36" s="30"/>
      <c r="B36" s="30"/>
      <c r="C36" s="42"/>
      <c r="D36" s="46"/>
      <c r="E36" s="46"/>
      <c r="F36" s="46"/>
      <c r="G36" s="46"/>
      <c r="H36" s="46"/>
      <c r="I36" s="46"/>
    </row>
    <row r="37" spans="1:9" ht="12.75">
      <c r="A37" s="30"/>
      <c r="B37" s="30"/>
      <c r="C37" s="42"/>
      <c r="D37" s="46"/>
      <c r="E37" s="46"/>
      <c r="F37" s="46"/>
      <c r="G37" s="46"/>
      <c r="H37" s="46"/>
      <c r="I37" s="46"/>
    </row>
    <row r="38" spans="1:9" ht="12.75">
      <c r="A38" s="30"/>
      <c r="B38" s="30"/>
      <c r="C38" s="42"/>
      <c r="D38" s="46"/>
      <c r="E38" s="46"/>
      <c r="F38" s="46"/>
      <c r="G38" s="46"/>
      <c r="H38" s="46"/>
      <c r="I38" s="46"/>
    </row>
    <row r="39" spans="1:3" ht="12.75">
      <c r="A39" s="30"/>
      <c r="B39" s="30"/>
      <c r="C39" s="42"/>
    </row>
    <row r="40" spans="1:3" ht="12.75">
      <c r="A40" s="30"/>
      <c r="B40" s="30"/>
      <c r="C40" s="42"/>
    </row>
    <row r="41" spans="1:3" ht="12.75">
      <c r="A41" s="30"/>
      <c r="B41" s="30"/>
      <c r="C41" s="42"/>
    </row>
    <row r="42" spans="1:3" ht="12.75">
      <c r="A42" s="30"/>
      <c r="B42" s="30"/>
      <c r="C42" s="42"/>
    </row>
    <row r="43" spans="1:3" ht="12.75">
      <c r="A43" s="30"/>
      <c r="B43" s="30"/>
      <c r="C43" s="42"/>
    </row>
    <row r="44" spans="1:3" ht="12.75">
      <c r="A44" s="30"/>
      <c r="B44" s="30"/>
      <c r="C44" s="42"/>
    </row>
    <row r="45" spans="1:3" ht="12.75">
      <c r="A45" s="30"/>
      <c r="B45" s="30"/>
      <c r="C45" s="42"/>
    </row>
  </sheetData>
  <sheetProtection insertRows="0" deleteRows="0"/>
  <mergeCells count="4">
    <mergeCell ref="A4:A14"/>
    <mergeCell ref="A15:A25"/>
    <mergeCell ref="A3:B3"/>
    <mergeCell ref="A26:B26"/>
  </mergeCells>
  <printOptions horizontalCentered="1"/>
  <pageMargins left="0.24" right="0.24" top="0.71" bottom="0.72" header="0.5118110236220472" footer="0.5118110236220472"/>
  <pageSetup fitToHeight="1" fitToWidth="1" horizontalDpi="300" verticalDpi="300" orientation="landscape" paperSize="9" r:id="rId2"/>
  <drawing r:id="rId1"/>
</worksheet>
</file>

<file path=xl/worksheets/sheet19.xml><?xml version="1.0" encoding="utf-8"?>
<worksheet xmlns="http://schemas.openxmlformats.org/spreadsheetml/2006/main" xmlns:r="http://schemas.openxmlformats.org/officeDocument/2006/relationships">
  <dimension ref="A1:D33"/>
  <sheetViews>
    <sheetView workbookViewId="0" topLeftCell="A1">
      <selection activeCell="C4" sqref="C4"/>
    </sheetView>
  </sheetViews>
  <sheetFormatPr defaultColWidth="9.140625" defaultRowHeight="15"/>
  <cols>
    <col min="1" max="1" width="13.28125" style="7" customWidth="1"/>
    <col min="2" max="2" width="54.7109375" style="7" customWidth="1"/>
    <col min="3" max="3" width="14.28125" style="41" customWidth="1"/>
    <col min="4" max="4" width="56.421875" style="7" customWidth="1"/>
    <col min="5" max="16384" width="9.140625" style="7" customWidth="1"/>
  </cols>
  <sheetData>
    <row r="1" spans="1:4" ht="18.75">
      <c r="A1" s="685" t="s">
        <v>15</v>
      </c>
      <c r="B1" s="204"/>
      <c r="C1" s="204"/>
      <c r="D1" s="204"/>
    </row>
    <row r="2" spans="1:4" ht="13.5" thickBot="1">
      <c r="A2" s="204"/>
      <c r="B2" s="204"/>
      <c r="C2" s="213" t="s">
        <v>482</v>
      </c>
      <c r="D2" s="204"/>
    </row>
    <row r="3" spans="1:4" ht="13.5" thickBot="1">
      <c r="A3" s="1682" t="s">
        <v>502</v>
      </c>
      <c r="B3" s="1683"/>
      <c r="C3" s="412">
        <v>5618.71826</v>
      </c>
      <c r="D3" s="204"/>
    </row>
    <row r="4" spans="1:4" ht="12.75" customHeight="1">
      <c r="A4" s="1690" t="s">
        <v>504</v>
      </c>
      <c r="B4" s="652" t="s">
        <v>678</v>
      </c>
      <c r="C4" s="109">
        <v>15962.32514</v>
      </c>
      <c r="D4" s="329"/>
    </row>
    <row r="5" spans="1:4" ht="12.75" customHeight="1">
      <c r="A5" s="1691"/>
      <c r="B5" s="330" t="s">
        <v>528</v>
      </c>
      <c r="C5" s="109">
        <v>0</v>
      </c>
      <c r="D5" s="329"/>
    </row>
    <row r="6" spans="1:4" ht="12.75" customHeight="1" thickBot="1">
      <c r="A6" s="1692"/>
      <c r="B6" s="331" t="s">
        <v>679</v>
      </c>
      <c r="C6" s="110">
        <v>0</v>
      </c>
      <c r="D6" s="329"/>
    </row>
    <row r="7" spans="1:4" ht="16.5" customHeight="1" thickBot="1">
      <c r="A7" s="1693"/>
      <c r="B7" s="332" t="s">
        <v>486</v>
      </c>
      <c r="C7" s="932">
        <f>SUM(C4:C6)</f>
        <v>15962.32514</v>
      </c>
      <c r="D7" s="329"/>
    </row>
    <row r="8" spans="1:4" ht="16.5" customHeight="1" thickBot="1">
      <c r="A8" s="328" t="s">
        <v>509</v>
      </c>
      <c r="B8" s="333" t="s">
        <v>486</v>
      </c>
      <c r="C8" s="111">
        <v>9928.361</v>
      </c>
      <c r="D8" s="329"/>
    </row>
    <row r="9" spans="1:4" ht="16.5" customHeight="1" thickBot="1">
      <c r="A9" s="1694" t="s">
        <v>529</v>
      </c>
      <c r="B9" s="1695"/>
      <c r="C9" s="112">
        <f>C3+C7-C8</f>
        <v>11652.682400000002</v>
      </c>
      <c r="D9" s="329"/>
    </row>
    <row r="10" spans="1:4" ht="15" customHeight="1">
      <c r="A10" s="334"/>
      <c r="B10" s="222"/>
      <c r="C10" s="106"/>
      <c r="D10" s="329"/>
    </row>
    <row r="11" spans="1:4" ht="12.75">
      <c r="A11" s="204" t="s">
        <v>612</v>
      </c>
      <c r="B11" s="335"/>
      <c r="C11" s="336"/>
      <c r="D11" s="335"/>
    </row>
    <row r="12" spans="1:4" ht="12.75">
      <c r="A12" s="337" t="s">
        <v>768</v>
      </c>
      <c r="B12" s="338"/>
      <c r="C12" s="339"/>
      <c r="D12" s="335"/>
    </row>
    <row r="13" spans="1:4" ht="12.75">
      <c r="A13" s="204" t="s">
        <v>624</v>
      </c>
      <c r="B13" s="228"/>
      <c r="C13" s="340"/>
      <c r="D13" s="228"/>
    </row>
    <row r="14" spans="1:4" ht="12.75">
      <c r="A14" s="432"/>
      <c r="B14" s="432"/>
      <c r="C14" s="433"/>
      <c r="D14" s="342"/>
    </row>
    <row r="15" spans="1:4" ht="12.75">
      <c r="A15" s="432"/>
      <c r="B15" s="432"/>
      <c r="C15" s="433"/>
      <c r="D15" s="341"/>
    </row>
    <row r="16" spans="1:4" ht="12.75">
      <c r="A16" s="344"/>
      <c r="B16" s="344"/>
      <c r="C16" s="343"/>
      <c r="D16" s="341"/>
    </row>
    <row r="17" spans="1:4" ht="12.75">
      <c r="A17" s="345"/>
      <c r="B17" s="345"/>
      <c r="C17" s="346"/>
      <c r="D17" s="345"/>
    </row>
    <row r="18" spans="1:4" ht="12.75">
      <c r="A18" s="107"/>
      <c r="B18" s="107"/>
      <c r="C18" s="108"/>
      <c r="D18" s="107"/>
    </row>
    <row r="19" spans="1:4" ht="12.75">
      <c r="A19" s="64"/>
      <c r="B19" s="64"/>
      <c r="C19" s="68"/>
      <c r="D19" s="64"/>
    </row>
    <row r="20" spans="1:4" ht="12.75">
      <c r="A20" s="64"/>
      <c r="B20" s="64"/>
      <c r="C20" s="68"/>
      <c r="D20" s="64"/>
    </row>
    <row r="21" spans="1:4" ht="12.75">
      <c r="A21" s="64"/>
      <c r="B21" s="64"/>
      <c r="C21" s="68"/>
      <c r="D21" s="64"/>
    </row>
    <row r="22" spans="1:4" ht="12.75">
      <c r="A22" s="64"/>
      <c r="B22" s="64"/>
      <c r="C22" s="68"/>
      <c r="D22" s="64"/>
    </row>
    <row r="23" spans="1:4" ht="12.75">
      <c r="A23" s="64"/>
      <c r="B23" s="64"/>
      <c r="C23" s="68"/>
      <c r="D23" s="64"/>
    </row>
    <row r="24" spans="1:4" ht="12.75">
      <c r="A24" s="64"/>
      <c r="B24" s="64"/>
      <c r="C24" s="68"/>
      <c r="D24" s="64"/>
    </row>
    <row r="25" spans="1:4" ht="12.75">
      <c r="A25" s="64"/>
      <c r="B25" s="64"/>
      <c r="C25" s="68"/>
      <c r="D25" s="64"/>
    </row>
    <row r="26" spans="1:4" ht="12.75">
      <c r="A26" s="64"/>
      <c r="B26" s="64"/>
      <c r="C26" s="68"/>
      <c r="D26" s="64"/>
    </row>
    <row r="27" spans="1:4" ht="12.75">
      <c r="A27" s="64"/>
      <c r="B27" s="64"/>
      <c r="C27" s="68"/>
      <c r="D27" s="64"/>
    </row>
    <row r="28" spans="1:4" ht="12.75">
      <c r="A28" s="64"/>
      <c r="B28" s="64"/>
      <c r="C28" s="68"/>
      <c r="D28" s="64"/>
    </row>
    <row r="29" spans="1:4" ht="12.75">
      <c r="A29" s="64"/>
      <c r="B29" s="64"/>
      <c r="C29" s="68"/>
      <c r="D29" s="64"/>
    </row>
    <row r="30" spans="1:4" ht="12.75">
      <c r="A30" s="64"/>
      <c r="B30" s="64"/>
      <c r="C30" s="68"/>
      <c r="D30" s="64"/>
    </row>
    <row r="31" spans="1:4" ht="12.75">
      <c r="A31" s="64"/>
      <c r="B31" s="64"/>
      <c r="C31" s="68"/>
      <c r="D31" s="64"/>
    </row>
    <row r="32" spans="1:4" ht="12.75">
      <c r="A32" s="64"/>
      <c r="B32" s="64"/>
      <c r="C32" s="68"/>
      <c r="D32" s="64"/>
    </row>
    <row r="33" spans="1:4" ht="12.75">
      <c r="A33" s="64"/>
      <c r="B33" s="64"/>
      <c r="C33" s="68"/>
      <c r="D33" s="64"/>
    </row>
  </sheetData>
  <sheetProtection insertRows="0"/>
  <mergeCells count="3">
    <mergeCell ref="A4:A7"/>
    <mergeCell ref="A3:B3"/>
    <mergeCell ref="A9:B9"/>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K91"/>
  <sheetViews>
    <sheetView zoomScalePageLayoutView="0" workbookViewId="0" topLeftCell="A1">
      <pane ySplit="5" topLeftCell="A6" activePane="bottomLeft" state="frozen"/>
      <selection pane="topLeft" activeCell="D91" activeCellId="1" sqref="D93:E144 D7:E91"/>
      <selection pane="bottomLeft" activeCell="D47" activeCellId="2" sqref="D78:E81 D49:E76 D7:E47"/>
    </sheetView>
  </sheetViews>
  <sheetFormatPr defaultColWidth="9.140625" defaultRowHeight="15"/>
  <cols>
    <col min="1" max="1" width="60.421875" style="198" customWidth="1"/>
    <col min="2" max="2" width="13.8515625" style="199" customWidth="1"/>
    <col min="3" max="3" width="9.140625" style="199" customWidth="1"/>
    <col min="4" max="4" width="12.57421875" style="197" customWidth="1"/>
    <col min="5" max="5" width="15.140625" style="197" customWidth="1"/>
    <col min="6" max="6" width="8.8515625" style="70" bestFit="1" customWidth="1"/>
    <col min="7" max="7" width="9.140625" style="768" customWidth="1"/>
    <col min="8" max="16384" width="9.140625" style="70" customWidth="1"/>
  </cols>
  <sheetData>
    <row r="1" spans="1:7" ht="21">
      <c r="A1" s="1342" t="s">
        <v>28</v>
      </c>
      <c r="B1" s="1342"/>
      <c r="C1" s="1342"/>
      <c r="D1" s="1342"/>
      <c r="E1" s="1342"/>
      <c r="F1" s="817"/>
      <c r="G1" s="818"/>
    </row>
    <row r="2" spans="1:7" ht="12.75" customHeight="1" thickBot="1">
      <c r="A2" s="1343"/>
      <c r="B2" s="1343"/>
      <c r="C2" s="1343"/>
      <c r="D2" s="1343"/>
      <c r="E2" s="1343"/>
      <c r="F2" s="817"/>
      <c r="G2" s="818"/>
    </row>
    <row r="3" spans="1:7" ht="27.75" customHeight="1" thickBot="1">
      <c r="A3" s="1344" t="s">
        <v>630</v>
      </c>
      <c r="B3" s="1345"/>
      <c r="C3" s="1345"/>
      <c r="D3" s="1345"/>
      <c r="E3" s="1346"/>
      <c r="F3" s="819"/>
      <c r="G3" s="818"/>
    </row>
    <row r="4" spans="1:7" ht="15" customHeight="1" thickBot="1">
      <c r="A4" s="1347" t="s">
        <v>584</v>
      </c>
      <c r="B4" s="1348"/>
      <c r="C4" s="1348"/>
      <c r="D4" s="1348"/>
      <c r="E4" s="1349"/>
      <c r="F4" s="817"/>
      <c r="G4" s="818"/>
    </row>
    <row r="5" spans="1:7" s="193" customFormat="1" ht="40.5" customHeight="1" thickBot="1">
      <c r="A5" s="820" t="s">
        <v>585</v>
      </c>
      <c r="B5" s="821" t="s">
        <v>627</v>
      </c>
      <c r="C5" s="822" t="s">
        <v>631</v>
      </c>
      <c r="D5" s="823" t="s">
        <v>32</v>
      </c>
      <c r="E5" s="824" t="s">
        <v>33</v>
      </c>
      <c r="F5" s="825"/>
      <c r="G5" s="826" t="s">
        <v>967</v>
      </c>
    </row>
    <row r="6" spans="1:7" s="193" customFormat="1" ht="12.75" customHeight="1">
      <c r="A6" s="827" t="s">
        <v>450</v>
      </c>
      <c r="B6" s="1350"/>
      <c r="C6" s="1351"/>
      <c r="D6" s="828" t="s">
        <v>568</v>
      </c>
      <c r="E6" s="829" t="s">
        <v>488</v>
      </c>
      <c r="F6" s="830"/>
      <c r="G6" s="831"/>
    </row>
    <row r="7" spans="1:7" ht="12.75">
      <c r="A7" s="741" t="s">
        <v>834</v>
      </c>
      <c r="B7" s="832" t="s">
        <v>844</v>
      </c>
      <c r="C7" s="833" t="s">
        <v>118</v>
      </c>
      <c r="D7" s="834">
        <f>SUM(D8:D13)</f>
        <v>60212.958020000005</v>
      </c>
      <c r="E7" s="835">
        <f>SUM(E8:E13)</f>
        <v>1168.28033</v>
      </c>
      <c r="F7" s="836"/>
      <c r="G7" s="837">
        <f>D7+E7</f>
        <v>61381.23835000001</v>
      </c>
    </row>
    <row r="8" spans="1:7" ht="12.75">
      <c r="A8" s="713" t="s">
        <v>835</v>
      </c>
      <c r="B8" s="838" t="s">
        <v>836</v>
      </c>
      <c r="C8" s="839" t="s">
        <v>121</v>
      </c>
      <c r="D8" s="840">
        <f>2a!D8+2b!D8</f>
        <v>12487.70867</v>
      </c>
      <c r="E8" s="850">
        <f>2a!E8+2b!E8</f>
        <v>196.0199</v>
      </c>
      <c r="F8" s="836"/>
      <c r="G8" s="837">
        <f aca="true" t="shared" si="0" ref="G8:G71">D8+E8</f>
        <v>12683.72857</v>
      </c>
    </row>
    <row r="9" spans="1:7" ht="12.75">
      <c r="A9" s="713" t="s">
        <v>837</v>
      </c>
      <c r="B9" s="842">
        <v>504</v>
      </c>
      <c r="C9" s="839" t="s">
        <v>124</v>
      </c>
      <c r="D9" s="840">
        <f>2a!D9+2b!D9</f>
        <v>1.286</v>
      </c>
      <c r="E9" s="840">
        <f>2a!E9+2b!E9</f>
        <v>34.60867</v>
      </c>
      <c r="F9" s="836"/>
      <c r="G9" s="837">
        <f t="shared" si="0"/>
        <v>35.89467</v>
      </c>
    </row>
    <row r="10" spans="1:7" ht="12.75">
      <c r="A10" s="713" t="s">
        <v>838</v>
      </c>
      <c r="B10" s="842">
        <v>511</v>
      </c>
      <c r="C10" s="839" t="s">
        <v>127</v>
      </c>
      <c r="D10" s="840">
        <f>2a!D10+2b!D10</f>
        <v>1526.60553</v>
      </c>
      <c r="E10" s="841">
        <f>2a!E10+2b!E10</f>
        <v>5.854</v>
      </c>
      <c r="F10" s="836"/>
      <c r="G10" s="837">
        <f t="shared" si="0"/>
        <v>1532.45953</v>
      </c>
    </row>
    <row r="11" spans="1:7" ht="12.75">
      <c r="A11" s="713" t="s">
        <v>839</v>
      </c>
      <c r="B11" s="842">
        <v>512</v>
      </c>
      <c r="C11" s="839" t="s">
        <v>130</v>
      </c>
      <c r="D11" s="840">
        <f>2a!D11+2b!D11</f>
        <v>11517.53266</v>
      </c>
      <c r="E11" s="841">
        <f>2a!E11+2b!E11</f>
        <v>20.2275</v>
      </c>
      <c r="F11" s="836"/>
      <c r="G11" s="837">
        <f t="shared" si="0"/>
        <v>11537.760160000002</v>
      </c>
    </row>
    <row r="12" spans="1:7" ht="12.75">
      <c r="A12" s="713" t="s">
        <v>840</v>
      </c>
      <c r="B12" s="842">
        <v>513</v>
      </c>
      <c r="C12" s="839" t="s">
        <v>133</v>
      </c>
      <c r="D12" s="840">
        <f>2a!D12+2b!D12</f>
        <v>1046.11552</v>
      </c>
      <c r="E12" s="841">
        <f>2a!E12+2b!E12</f>
        <v>566.61318</v>
      </c>
      <c r="F12" s="836"/>
      <c r="G12" s="837">
        <f t="shared" si="0"/>
        <v>1612.7287000000001</v>
      </c>
    </row>
    <row r="13" spans="1:7" ht="12.75">
      <c r="A13" s="713" t="s">
        <v>841</v>
      </c>
      <c r="B13" s="842">
        <v>518</v>
      </c>
      <c r="C13" s="839" t="s">
        <v>136</v>
      </c>
      <c r="D13" s="840">
        <f>2a!D13+2b!D13</f>
        <v>33633.70964</v>
      </c>
      <c r="E13" s="841">
        <f>2a!E13+2b!E13</f>
        <v>344.95708</v>
      </c>
      <c r="F13" s="836"/>
      <c r="G13" s="837">
        <f t="shared" si="0"/>
        <v>33978.66672</v>
      </c>
    </row>
    <row r="14" spans="1:7" ht="12.75">
      <c r="A14" s="713" t="s">
        <v>842</v>
      </c>
      <c r="B14" s="832" t="s">
        <v>845</v>
      </c>
      <c r="C14" s="839" t="s">
        <v>139</v>
      </c>
      <c r="D14" s="834">
        <f>SUM(D15:D17)</f>
        <v>0</v>
      </c>
      <c r="E14" s="835">
        <f>SUM(E15:E17)</f>
        <v>0</v>
      </c>
      <c r="F14" s="836"/>
      <c r="G14" s="837">
        <f t="shared" si="0"/>
        <v>0</v>
      </c>
    </row>
    <row r="15" spans="1:7" ht="12.75">
      <c r="A15" s="713" t="s">
        <v>843</v>
      </c>
      <c r="B15" s="838" t="s">
        <v>927</v>
      </c>
      <c r="C15" s="839" t="s">
        <v>142</v>
      </c>
      <c r="D15" s="840">
        <f>2a!D15+2b!D15</f>
        <v>0</v>
      </c>
      <c r="E15" s="841">
        <f>2a!E15+2b!E15</f>
        <v>0</v>
      </c>
      <c r="F15" s="836"/>
      <c r="G15" s="837">
        <f t="shared" si="0"/>
        <v>0</v>
      </c>
    </row>
    <row r="16" spans="1:7" ht="12.75">
      <c r="A16" s="713" t="s">
        <v>846</v>
      </c>
      <c r="B16" s="842">
        <v>571.572</v>
      </c>
      <c r="C16" s="839" t="s">
        <v>145</v>
      </c>
      <c r="D16" s="840">
        <f>2a!D16+2b!D16</f>
        <v>0</v>
      </c>
      <c r="E16" s="841">
        <f>2a!E16+2b!E16</f>
        <v>0</v>
      </c>
      <c r="F16" s="836"/>
      <c r="G16" s="837">
        <f t="shared" si="0"/>
        <v>0</v>
      </c>
    </row>
    <row r="17" spans="1:7" ht="12.75">
      <c r="A17" s="713" t="s">
        <v>847</v>
      </c>
      <c r="B17" s="842">
        <v>573.574</v>
      </c>
      <c r="C17" s="839" t="s">
        <v>148</v>
      </c>
      <c r="D17" s="840">
        <f>2a!D17+2b!D17</f>
        <v>0</v>
      </c>
      <c r="E17" s="841">
        <f>2a!E17+2b!E17</f>
        <v>0</v>
      </c>
      <c r="F17" s="836"/>
      <c r="G17" s="837">
        <f t="shared" si="0"/>
        <v>0</v>
      </c>
    </row>
    <row r="18" spans="1:7" ht="12.75">
      <c r="A18" s="713" t="s">
        <v>848</v>
      </c>
      <c r="B18" s="838" t="s">
        <v>854</v>
      </c>
      <c r="C18" s="843" t="s">
        <v>151</v>
      </c>
      <c r="D18" s="844">
        <f>SUM(D19:D23)</f>
        <v>286838.38662</v>
      </c>
      <c r="E18" s="845">
        <f>SUM(E19:E23)</f>
        <v>1296.175</v>
      </c>
      <c r="F18" s="836"/>
      <c r="G18" s="837">
        <f t="shared" si="0"/>
        <v>288134.56162</v>
      </c>
    </row>
    <row r="19" spans="1:7" ht="12.75">
      <c r="A19" s="713" t="s">
        <v>849</v>
      </c>
      <c r="B19" s="842">
        <v>521</v>
      </c>
      <c r="C19" s="843" t="s">
        <v>154</v>
      </c>
      <c r="D19" s="840">
        <f>2a!D19+2b!D19</f>
        <v>212191.11</v>
      </c>
      <c r="E19" s="841">
        <f>2a!E19+2b!E19</f>
        <v>975.258</v>
      </c>
      <c r="F19" s="836"/>
      <c r="G19" s="837">
        <f t="shared" si="0"/>
        <v>213166.368</v>
      </c>
    </row>
    <row r="20" spans="1:7" ht="12.75">
      <c r="A20" s="713" t="s">
        <v>850</v>
      </c>
      <c r="B20" s="842">
        <v>524</v>
      </c>
      <c r="C20" s="843" t="s">
        <v>156</v>
      </c>
      <c r="D20" s="840">
        <f>2a!D20+2b!D20</f>
        <v>67462.33545</v>
      </c>
      <c r="E20" s="841">
        <f>2a!E20+2b!E20</f>
        <v>320.917</v>
      </c>
      <c r="F20" s="836"/>
      <c r="G20" s="837">
        <f t="shared" si="0"/>
        <v>67783.25245</v>
      </c>
    </row>
    <row r="21" spans="1:7" ht="12.75">
      <c r="A21" s="713" t="s">
        <v>851</v>
      </c>
      <c r="B21" s="842">
        <v>525</v>
      </c>
      <c r="C21" s="843" t="s">
        <v>159</v>
      </c>
      <c r="D21" s="840">
        <f>2a!D21+2b!D21</f>
        <v>0</v>
      </c>
      <c r="E21" s="841">
        <f>2a!E21+2b!E21</f>
        <v>0</v>
      </c>
      <c r="F21" s="836"/>
      <c r="G21" s="837">
        <f t="shared" si="0"/>
        <v>0</v>
      </c>
    </row>
    <row r="22" spans="1:7" ht="12.75">
      <c r="A22" s="713" t="s">
        <v>852</v>
      </c>
      <c r="B22" s="842">
        <v>527</v>
      </c>
      <c r="C22" s="843" t="s">
        <v>161</v>
      </c>
      <c r="D22" s="840">
        <f>2a!D22+2b!D22</f>
        <v>1153.288</v>
      </c>
      <c r="E22" s="841">
        <f>2a!E22+2b!E22</f>
        <v>0</v>
      </c>
      <c r="F22" s="836"/>
      <c r="G22" s="837">
        <f t="shared" si="0"/>
        <v>1153.288</v>
      </c>
    </row>
    <row r="23" spans="1:7" ht="12.75">
      <c r="A23" s="713" t="s">
        <v>853</v>
      </c>
      <c r="B23" s="842">
        <v>528</v>
      </c>
      <c r="C23" s="843" t="s">
        <v>164</v>
      </c>
      <c r="D23" s="840">
        <f>2a!D23+2b!D23</f>
        <v>6031.65317</v>
      </c>
      <c r="E23" s="841">
        <f>2a!E23+2b!E23</f>
        <v>0</v>
      </c>
      <c r="F23" s="836"/>
      <c r="G23" s="837">
        <f t="shared" si="0"/>
        <v>6031.65317</v>
      </c>
    </row>
    <row r="24" spans="1:7" ht="12.75">
      <c r="A24" s="713" t="s">
        <v>855</v>
      </c>
      <c r="B24" s="838" t="s">
        <v>858</v>
      </c>
      <c r="C24" s="843" t="s">
        <v>168</v>
      </c>
      <c r="D24" s="844">
        <f>SUM(D25:D25)</f>
        <v>768.3</v>
      </c>
      <c r="E24" s="845">
        <f>SUM(E25:E25)</f>
        <v>0</v>
      </c>
      <c r="F24" s="836"/>
      <c r="G24" s="837">
        <f t="shared" si="0"/>
        <v>768.3</v>
      </c>
    </row>
    <row r="25" spans="1:7" ht="12.75">
      <c r="A25" s="713" t="s">
        <v>856</v>
      </c>
      <c r="B25" s="838" t="s">
        <v>857</v>
      </c>
      <c r="C25" s="843" t="s">
        <v>171</v>
      </c>
      <c r="D25" s="840">
        <f>2a!D25+2b!D25</f>
        <v>768.3</v>
      </c>
      <c r="E25" s="841">
        <f>2a!E25+2b!E25</f>
        <v>0</v>
      </c>
      <c r="F25" s="836"/>
      <c r="G25" s="837">
        <f t="shared" si="0"/>
        <v>768.3</v>
      </c>
    </row>
    <row r="26" spans="1:7" ht="12.75">
      <c r="A26" s="713" t="s">
        <v>859</v>
      </c>
      <c r="B26" s="838" t="s">
        <v>886</v>
      </c>
      <c r="C26" s="843" t="s">
        <v>174</v>
      </c>
      <c r="D26" s="844">
        <f>SUM(D27:D33)</f>
        <v>94793.13047999999</v>
      </c>
      <c r="E26" s="845">
        <f>SUM(E27:E33)</f>
        <v>189.53016</v>
      </c>
      <c r="F26" s="836"/>
      <c r="G26" s="837">
        <f t="shared" si="0"/>
        <v>94982.66063999999</v>
      </c>
    </row>
    <row r="27" spans="1:7" ht="12.75">
      <c r="A27" s="713" t="s">
        <v>860</v>
      </c>
      <c r="B27" s="842">
        <v>541.542</v>
      </c>
      <c r="C27" s="843" t="s">
        <v>176</v>
      </c>
      <c r="D27" s="840">
        <f>2a!D27+2b!D27</f>
        <v>0</v>
      </c>
      <c r="E27" s="841">
        <f>2a!E27+2b!E27</f>
        <v>23.74047</v>
      </c>
      <c r="F27" s="836"/>
      <c r="G27" s="837">
        <f t="shared" si="0"/>
        <v>23.74047</v>
      </c>
    </row>
    <row r="28" spans="1:7" ht="12.75">
      <c r="A28" s="713" t="s">
        <v>861</v>
      </c>
      <c r="B28" s="842">
        <v>543</v>
      </c>
      <c r="C28" s="843" t="s">
        <v>178</v>
      </c>
      <c r="D28" s="840">
        <f>2a!D28+2b!D28</f>
        <v>0</v>
      </c>
      <c r="E28" s="841">
        <f>2a!E28+2b!E28</f>
        <v>0</v>
      </c>
      <c r="F28" s="836"/>
      <c r="G28" s="837">
        <f t="shared" si="0"/>
        <v>0</v>
      </c>
    </row>
    <row r="29" spans="1:7" ht="12.75">
      <c r="A29" s="713" t="s">
        <v>862</v>
      </c>
      <c r="B29" s="842">
        <v>544</v>
      </c>
      <c r="C29" s="843" t="s">
        <v>180</v>
      </c>
      <c r="D29" s="840">
        <f>2a!D29+2b!D29</f>
        <v>0</v>
      </c>
      <c r="E29" s="841">
        <f>2a!E29+2b!E29</f>
        <v>0</v>
      </c>
      <c r="F29" s="836"/>
      <c r="G29" s="837">
        <f t="shared" si="0"/>
        <v>0</v>
      </c>
    </row>
    <row r="30" spans="1:7" ht="12.75">
      <c r="A30" s="713" t="s">
        <v>863</v>
      </c>
      <c r="B30" s="842">
        <v>545</v>
      </c>
      <c r="C30" s="843" t="s">
        <v>183</v>
      </c>
      <c r="D30" s="840">
        <f>2a!D30+2b!D30</f>
        <v>1078.8205</v>
      </c>
      <c r="E30" s="841">
        <f>2a!E30+2b!E30</f>
        <v>1.38731</v>
      </c>
      <c r="F30" s="836"/>
      <c r="G30" s="837">
        <f t="shared" si="0"/>
        <v>1080.20781</v>
      </c>
    </row>
    <row r="31" spans="1:7" ht="12.75">
      <c r="A31" s="713" t="s">
        <v>864</v>
      </c>
      <c r="B31" s="842">
        <v>546</v>
      </c>
      <c r="C31" s="843" t="s">
        <v>186</v>
      </c>
      <c r="D31" s="840">
        <f>2a!D31+2b!D31</f>
        <v>32.964</v>
      </c>
      <c r="E31" s="841">
        <f>2a!E31+2b!E31</f>
        <v>25</v>
      </c>
      <c r="F31" s="836"/>
      <c r="G31" s="837">
        <f t="shared" si="0"/>
        <v>57.964</v>
      </c>
    </row>
    <row r="32" spans="1:7" ht="12.75">
      <c r="A32" s="713" t="s">
        <v>865</v>
      </c>
      <c r="B32" s="842">
        <v>548</v>
      </c>
      <c r="C32" s="843" t="s">
        <v>189</v>
      </c>
      <c r="D32" s="840">
        <f>2a!D32+2b!D32</f>
        <v>0</v>
      </c>
      <c r="E32" s="841">
        <f>2a!E32+2b!E32</f>
        <v>0</v>
      </c>
      <c r="F32" s="836"/>
      <c r="G32" s="837">
        <f t="shared" si="0"/>
        <v>0</v>
      </c>
    </row>
    <row r="33" spans="1:7" ht="12.75">
      <c r="A33" s="713" t="s">
        <v>866</v>
      </c>
      <c r="B33" s="842">
        <v>549</v>
      </c>
      <c r="C33" s="843" t="s">
        <v>191</v>
      </c>
      <c r="D33" s="840">
        <f>2a!D33+2b!D33</f>
        <v>93681.34598</v>
      </c>
      <c r="E33" s="841">
        <f>2a!E33+2b!E33</f>
        <v>139.40238</v>
      </c>
      <c r="F33" s="836"/>
      <c r="G33" s="837">
        <f t="shared" si="0"/>
        <v>93820.74836</v>
      </c>
    </row>
    <row r="34" spans="1:7" ht="12.75" customHeight="1">
      <c r="A34" s="713" t="s">
        <v>867</v>
      </c>
      <c r="B34" s="838" t="s">
        <v>868</v>
      </c>
      <c r="C34" s="843" t="s">
        <v>192</v>
      </c>
      <c r="D34" s="844">
        <f>SUM(D35:D39)</f>
        <v>5591.91686</v>
      </c>
      <c r="E34" s="845">
        <f>SUM(E35:E39)</f>
        <v>0</v>
      </c>
      <c r="F34" s="836"/>
      <c r="G34" s="837">
        <f t="shared" si="0"/>
        <v>5591.91686</v>
      </c>
    </row>
    <row r="35" spans="1:7" ht="12.75">
      <c r="A35" s="713" t="s">
        <v>869</v>
      </c>
      <c r="B35" s="842">
        <v>551</v>
      </c>
      <c r="C35" s="843" t="s">
        <v>194</v>
      </c>
      <c r="D35" s="840">
        <f>2a!D35+2b!D35</f>
        <v>5591.91686</v>
      </c>
      <c r="E35" s="841">
        <f>2a!E35+2b!E35</f>
        <v>0</v>
      </c>
      <c r="F35" s="836"/>
      <c r="G35" s="837">
        <f t="shared" si="0"/>
        <v>5591.91686</v>
      </c>
    </row>
    <row r="36" spans="1:7" ht="12.75" customHeight="1">
      <c r="A36" s="713" t="s">
        <v>870</v>
      </c>
      <c r="B36" s="842">
        <v>552</v>
      </c>
      <c r="C36" s="843" t="s">
        <v>197</v>
      </c>
      <c r="D36" s="840">
        <f>2a!D36+2b!D36</f>
        <v>0</v>
      </c>
      <c r="E36" s="841">
        <f>2a!E36+2b!E36</f>
        <v>0</v>
      </c>
      <c r="F36" s="836"/>
      <c r="G36" s="837">
        <f t="shared" si="0"/>
        <v>0</v>
      </c>
    </row>
    <row r="37" spans="1:7" ht="12.75">
      <c r="A37" s="713" t="s">
        <v>871</v>
      </c>
      <c r="B37" s="842">
        <v>553</v>
      </c>
      <c r="C37" s="843" t="s">
        <v>200</v>
      </c>
      <c r="D37" s="840">
        <f>2a!D37+2b!D37</f>
        <v>0</v>
      </c>
      <c r="E37" s="841">
        <f>2a!E37+2b!E37</f>
        <v>0</v>
      </c>
      <c r="F37" s="836"/>
      <c r="G37" s="837">
        <f t="shared" si="0"/>
        <v>0</v>
      </c>
    </row>
    <row r="38" spans="1:7" ht="12.75">
      <c r="A38" s="713" t="s">
        <v>872</v>
      </c>
      <c r="B38" s="842">
        <v>554</v>
      </c>
      <c r="C38" s="843" t="s">
        <v>203</v>
      </c>
      <c r="D38" s="840">
        <f>2a!D38+2b!D38</f>
        <v>0</v>
      </c>
      <c r="E38" s="841">
        <f>2a!E38+2b!E38</f>
        <v>0</v>
      </c>
      <c r="F38" s="836"/>
      <c r="G38" s="837">
        <f t="shared" si="0"/>
        <v>0</v>
      </c>
    </row>
    <row r="39" spans="1:7" ht="12.75">
      <c r="A39" s="713" t="s">
        <v>875</v>
      </c>
      <c r="B39" s="838" t="s">
        <v>1075</v>
      </c>
      <c r="C39" s="843" t="s">
        <v>206</v>
      </c>
      <c r="D39" s="840">
        <f>2a!D39+2b!D39</f>
        <v>0</v>
      </c>
      <c r="E39" s="841">
        <f>2a!E39+2b!E39</f>
        <v>0</v>
      </c>
      <c r="F39" s="836"/>
      <c r="G39" s="837">
        <f t="shared" si="0"/>
        <v>0</v>
      </c>
    </row>
    <row r="40" spans="1:7" ht="12.75">
      <c r="A40" s="713" t="s">
        <v>873</v>
      </c>
      <c r="B40" s="838" t="s">
        <v>874</v>
      </c>
      <c r="C40" s="843" t="s">
        <v>209</v>
      </c>
      <c r="D40" s="844">
        <f>SUM(D41:D41)</f>
        <v>0</v>
      </c>
      <c r="E40" s="845">
        <f>SUM(E41:E41)</f>
        <v>0</v>
      </c>
      <c r="F40" s="836"/>
      <c r="G40" s="837">
        <f t="shared" si="0"/>
        <v>0</v>
      </c>
    </row>
    <row r="41" spans="1:7" ht="25.5">
      <c r="A41" s="713" t="s">
        <v>876</v>
      </c>
      <c r="B41" s="842">
        <v>581.582</v>
      </c>
      <c r="C41" s="843" t="s">
        <v>212</v>
      </c>
      <c r="D41" s="840">
        <f>2a!D41+2b!D41</f>
        <v>0</v>
      </c>
      <c r="E41" s="841">
        <f>2a!E41+2b!E41</f>
        <v>0</v>
      </c>
      <c r="F41" s="836"/>
      <c r="G41" s="837">
        <f t="shared" si="0"/>
        <v>0</v>
      </c>
    </row>
    <row r="42" spans="1:7" ht="12.75">
      <c r="A42" s="846" t="s">
        <v>455</v>
      </c>
      <c r="B42" s="838" t="s">
        <v>878</v>
      </c>
      <c r="C42" s="843" t="s">
        <v>215</v>
      </c>
      <c r="D42" s="844">
        <f>D43</f>
        <v>1275.251</v>
      </c>
      <c r="E42" s="845">
        <f>E43</f>
        <v>0.659</v>
      </c>
      <c r="F42" s="836"/>
      <c r="G42" s="837">
        <f t="shared" si="0"/>
        <v>1275.91</v>
      </c>
    </row>
    <row r="43" spans="1:7" ht="12.75">
      <c r="A43" s="713" t="s">
        <v>877</v>
      </c>
      <c r="B43" s="842">
        <v>591.595</v>
      </c>
      <c r="C43" s="843" t="s">
        <v>218</v>
      </c>
      <c r="D43" s="840">
        <f>2a!D43+2b!D43</f>
        <v>1275.251</v>
      </c>
      <c r="E43" s="841">
        <f>2a!E43+2b!E43</f>
        <v>0.659</v>
      </c>
      <c r="F43" s="836"/>
      <c r="G43" s="837">
        <f t="shared" si="0"/>
        <v>1275.91</v>
      </c>
    </row>
    <row r="44" spans="1:7" ht="25.5">
      <c r="A44" s="713" t="s">
        <v>456</v>
      </c>
      <c r="B44" s="847" t="s">
        <v>879</v>
      </c>
      <c r="C44" s="843" t="s">
        <v>221</v>
      </c>
      <c r="D44" s="844">
        <f>SUM(D7,D14,D18,D24,D26,D34,D40,D42)</f>
        <v>449479.94298</v>
      </c>
      <c r="E44" s="845">
        <f>SUM(E7,E14,E18,E24,E26,E34,E40,E42)</f>
        <v>2654.6444899999997</v>
      </c>
      <c r="F44" s="836"/>
      <c r="G44" s="837">
        <f t="shared" si="0"/>
        <v>452134.58746999997</v>
      </c>
    </row>
    <row r="45" spans="1:7" ht="23.25" customHeight="1">
      <c r="A45" s="713" t="s">
        <v>883</v>
      </c>
      <c r="B45" s="847" t="s">
        <v>882</v>
      </c>
      <c r="C45" s="843" t="s">
        <v>250</v>
      </c>
      <c r="D45" s="844">
        <f>D46</f>
        <v>9753.92108</v>
      </c>
      <c r="E45" s="845">
        <f>E46</f>
        <v>22.31239</v>
      </c>
      <c r="F45" s="836"/>
      <c r="G45" s="837">
        <f t="shared" si="0"/>
        <v>9776.23347</v>
      </c>
    </row>
    <row r="46" spans="1:7" ht="12.75" customHeight="1">
      <c r="A46" s="713" t="s">
        <v>881</v>
      </c>
      <c r="B46" s="848">
        <v>799</v>
      </c>
      <c r="C46" s="843" t="s">
        <v>880</v>
      </c>
      <c r="D46" s="849">
        <f>2a!D46+2b!D46</f>
        <v>9753.92108</v>
      </c>
      <c r="E46" s="850">
        <f>2a!E46+2b!E46</f>
        <v>22.31239</v>
      </c>
      <c r="F46" s="836"/>
      <c r="G46" s="837">
        <f t="shared" si="0"/>
        <v>9776.23347</v>
      </c>
    </row>
    <row r="47" spans="1:7" ht="13.5" thickBot="1">
      <c r="A47" s="851" t="s">
        <v>34</v>
      </c>
      <c r="B47" s="852" t="s">
        <v>884</v>
      </c>
      <c r="C47" s="853" t="s">
        <v>885</v>
      </c>
      <c r="D47" s="854">
        <f>D44+D45</f>
        <v>459233.86406</v>
      </c>
      <c r="E47" s="855">
        <f>E44+E45</f>
        <v>2676.9568799999997</v>
      </c>
      <c r="F47" s="836"/>
      <c r="G47" s="837">
        <f t="shared" si="0"/>
        <v>461910.82094</v>
      </c>
    </row>
    <row r="48" spans="1:7" ht="13.5" thickBot="1">
      <c r="A48" s="1352" t="s">
        <v>457</v>
      </c>
      <c r="B48" s="1353"/>
      <c r="C48" s="1353"/>
      <c r="D48" s="1353"/>
      <c r="E48" s="1354"/>
      <c r="F48" s="825"/>
      <c r="G48" s="818"/>
    </row>
    <row r="49" spans="1:7" ht="12.75">
      <c r="A49" s="741" t="s">
        <v>887</v>
      </c>
      <c r="B49" s="856" t="s">
        <v>890</v>
      </c>
      <c r="C49" s="857" t="s">
        <v>223</v>
      </c>
      <c r="D49" s="858">
        <f>SUM(D50)</f>
        <v>361681.22321</v>
      </c>
      <c r="E49" s="859">
        <f>SUM(E50)</f>
        <v>0</v>
      </c>
      <c r="F49" s="836"/>
      <c r="G49" s="837">
        <f t="shared" si="0"/>
        <v>361681.22321</v>
      </c>
    </row>
    <row r="50" spans="1:7" ht="12.75">
      <c r="A50" s="713" t="s">
        <v>888</v>
      </c>
      <c r="B50" s="842">
        <v>691</v>
      </c>
      <c r="C50" s="843" t="s">
        <v>225</v>
      </c>
      <c r="D50" s="840">
        <f>2a!D50+2b!D50</f>
        <v>361681.22321</v>
      </c>
      <c r="E50" s="841">
        <f>2a!E50+2b!E50</f>
        <v>0</v>
      </c>
      <c r="F50" s="836"/>
      <c r="G50" s="837">
        <f t="shared" si="0"/>
        <v>361681.22321</v>
      </c>
    </row>
    <row r="51" spans="1:7" ht="12.75">
      <c r="A51" s="713" t="s">
        <v>894</v>
      </c>
      <c r="B51" s="838" t="s">
        <v>889</v>
      </c>
      <c r="C51" s="843" t="s">
        <v>227</v>
      </c>
      <c r="D51" s="844">
        <f>SUM(D52:D54)</f>
        <v>0</v>
      </c>
      <c r="E51" s="845">
        <f>SUM(E52:E54)</f>
        <v>0</v>
      </c>
      <c r="F51" s="836"/>
      <c r="G51" s="837">
        <f t="shared" si="0"/>
        <v>0</v>
      </c>
    </row>
    <row r="52" spans="1:7" ht="12.75">
      <c r="A52" s="713" t="s">
        <v>891</v>
      </c>
      <c r="B52" s="842">
        <v>681</v>
      </c>
      <c r="C52" s="843" t="s">
        <v>229</v>
      </c>
      <c r="D52" s="849">
        <f>2a!D52+2b!D52</f>
        <v>0</v>
      </c>
      <c r="E52" s="850">
        <f>2a!E52+2b!E52</f>
        <v>0</v>
      </c>
      <c r="F52" s="836"/>
      <c r="G52" s="837">
        <f t="shared" si="0"/>
        <v>0</v>
      </c>
    </row>
    <row r="53" spans="1:7" ht="12.75">
      <c r="A53" s="713" t="s">
        <v>892</v>
      </c>
      <c r="B53" s="842">
        <v>682</v>
      </c>
      <c r="C53" s="843" t="s">
        <v>232</v>
      </c>
      <c r="D53" s="849">
        <f>2a!D53+2b!D53</f>
        <v>0</v>
      </c>
      <c r="E53" s="850">
        <f>2a!E53+2b!E53</f>
        <v>0</v>
      </c>
      <c r="F53" s="836"/>
      <c r="G53" s="837">
        <f t="shared" si="0"/>
        <v>0</v>
      </c>
    </row>
    <row r="54" spans="1:7" ht="12.75">
      <c r="A54" s="713" t="s">
        <v>893</v>
      </c>
      <c r="B54" s="842">
        <v>684</v>
      </c>
      <c r="C54" s="843" t="s">
        <v>234</v>
      </c>
      <c r="D54" s="849">
        <f>2a!D54+2b!D54</f>
        <v>0</v>
      </c>
      <c r="E54" s="850">
        <f>2a!E54+2b!E54</f>
        <v>0</v>
      </c>
      <c r="F54" s="836"/>
      <c r="G54" s="837">
        <f t="shared" si="0"/>
        <v>0</v>
      </c>
    </row>
    <row r="55" spans="1:7" ht="12.75">
      <c r="A55" s="713" t="s">
        <v>895</v>
      </c>
      <c r="B55" s="838" t="s">
        <v>896</v>
      </c>
      <c r="C55" s="843" t="s">
        <v>237</v>
      </c>
      <c r="D55" s="844">
        <f>2a!D55+2b!D55</f>
        <v>61242.97078</v>
      </c>
      <c r="E55" s="845">
        <f>2a!E55+2b!E55</f>
        <v>1680.25194</v>
      </c>
      <c r="F55" s="836"/>
      <c r="G55" s="837">
        <f t="shared" si="0"/>
        <v>62923.222720000005</v>
      </c>
    </row>
    <row r="56" spans="1:7" ht="12.75">
      <c r="A56" s="713" t="s">
        <v>897</v>
      </c>
      <c r="B56" s="838" t="s">
        <v>898</v>
      </c>
      <c r="C56" s="843" t="s">
        <v>240</v>
      </c>
      <c r="D56" s="844">
        <f>SUM(D57:D62)</f>
        <v>28859.10473</v>
      </c>
      <c r="E56" s="845">
        <f>SUM(E57:E62)</f>
        <v>0.37935</v>
      </c>
      <c r="F56" s="836"/>
      <c r="G56" s="837">
        <f t="shared" si="0"/>
        <v>28859.48408</v>
      </c>
    </row>
    <row r="57" spans="1:7" ht="12.75">
      <c r="A57" s="713" t="s">
        <v>899</v>
      </c>
      <c r="B57" s="842">
        <v>641.642</v>
      </c>
      <c r="C57" s="843" t="s">
        <v>243</v>
      </c>
      <c r="D57" s="840">
        <f>2a!D57+2b!D57</f>
        <v>0</v>
      </c>
      <c r="E57" s="841">
        <f>2a!E57+2b!E57</f>
        <v>0</v>
      </c>
      <c r="F57" s="836"/>
      <c r="G57" s="837">
        <f t="shared" si="0"/>
        <v>0</v>
      </c>
    </row>
    <row r="58" spans="1:7" ht="12.75">
      <c r="A58" s="713" t="s">
        <v>900</v>
      </c>
      <c r="B58" s="842">
        <v>643</v>
      </c>
      <c r="C58" s="843" t="s">
        <v>245</v>
      </c>
      <c r="D58" s="840">
        <f>2a!D58+2b!D58</f>
        <v>0</v>
      </c>
      <c r="E58" s="841">
        <f>2a!E58+2b!E58</f>
        <v>0</v>
      </c>
      <c r="F58" s="836"/>
      <c r="G58" s="837">
        <f t="shared" si="0"/>
        <v>0</v>
      </c>
    </row>
    <row r="59" spans="1:7" ht="12.75">
      <c r="A59" s="713" t="s">
        <v>901</v>
      </c>
      <c r="B59" s="842">
        <v>644</v>
      </c>
      <c r="C59" s="843" t="s">
        <v>248</v>
      </c>
      <c r="D59" s="840">
        <f>2a!D59+2b!D59</f>
        <v>121.91652</v>
      </c>
      <c r="E59" s="841">
        <f>2a!E59+2b!E59</f>
        <v>0.00495</v>
      </c>
      <c r="F59" s="836"/>
      <c r="G59" s="837">
        <f t="shared" si="0"/>
        <v>121.92147</v>
      </c>
    </row>
    <row r="60" spans="1:7" ht="12.75">
      <c r="A60" s="713" t="s">
        <v>902</v>
      </c>
      <c r="B60" s="842">
        <v>645</v>
      </c>
      <c r="C60" s="843" t="s">
        <v>251</v>
      </c>
      <c r="D60" s="840">
        <f>2a!D60+2b!D60</f>
        <v>95.66032</v>
      </c>
      <c r="E60" s="841">
        <f>2a!E60+2b!E60</f>
        <v>0.3744</v>
      </c>
      <c r="F60" s="836"/>
      <c r="G60" s="837">
        <f t="shared" si="0"/>
        <v>96.03472</v>
      </c>
    </row>
    <row r="61" spans="1:7" ht="12.75">
      <c r="A61" s="713" t="s">
        <v>903</v>
      </c>
      <c r="B61" s="842">
        <v>648</v>
      </c>
      <c r="C61" s="843" t="s">
        <v>254</v>
      </c>
      <c r="D61" s="840">
        <f>2a!D61+2b!D61</f>
        <v>22579.77052</v>
      </c>
      <c r="E61" s="841">
        <f>2a!E61+2b!E61</f>
        <v>0</v>
      </c>
      <c r="F61" s="836"/>
      <c r="G61" s="837">
        <f t="shared" si="0"/>
        <v>22579.77052</v>
      </c>
    </row>
    <row r="62" spans="1:7" ht="12.75">
      <c r="A62" s="713" t="s">
        <v>904</v>
      </c>
      <c r="B62" s="842">
        <v>649</v>
      </c>
      <c r="C62" s="843" t="s">
        <v>256</v>
      </c>
      <c r="D62" s="840">
        <f>2a!D62+2b!D62</f>
        <v>6061.75737</v>
      </c>
      <c r="E62" s="841">
        <f>2a!E62+2b!E62</f>
        <v>0</v>
      </c>
      <c r="F62" s="836"/>
      <c r="G62" s="837">
        <f t="shared" si="0"/>
        <v>6061.75737</v>
      </c>
    </row>
    <row r="63" spans="1:7" ht="12.75">
      <c r="A63" s="713" t="s">
        <v>926</v>
      </c>
      <c r="B63" s="838" t="s">
        <v>905</v>
      </c>
      <c r="C63" s="843" t="s">
        <v>258</v>
      </c>
      <c r="D63" s="844">
        <f>SUM(D64:D68)</f>
        <v>222.90724</v>
      </c>
      <c r="E63" s="845">
        <f>SUM(E64:E68)</f>
        <v>0</v>
      </c>
      <c r="F63" s="836"/>
      <c r="G63" s="837">
        <f t="shared" si="0"/>
        <v>222.90724</v>
      </c>
    </row>
    <row r="64" spans="1:7" ht="12.75">
      <c r="A64" s="713" t="s">
        <v>906</v>
      </c>
      <c r="B64" s="842">
        <v>652</v>
      </c>
      <c r="C64" s="843" t="s">
        <v>261</v>
      </c>
      <c r="D64" s="840">
        <f>2a!D64+2b!D64</f>
        <v>222.90724</v>
      </c>
      <c r="E64" s="841">
        <f>2a!E64+2b!E64</f>
        <v>0</v>
      </c>
      <c r="F64" s="836"/>
      <c r="G64" s="837">
        <f t="shared" si="0"/>
        <v>222.90724</v>
      </c>
    </row>
    <row r="65" spans="1:7" ht="12.75">
      <c r="A65" s="713" t="s">
        <v>907</v>
      </c>
      <c r="B65" s="842">
        <v>653</v>
      </c>
      <c r="C65" s="843" t="s">
        <v>264</v>
      </c>
      <c r="D65" s="840">
        <f>2a!D65+2b!D65</f>
        <v>0</v>
      </c>
      <c r="E65" s="841">
        <f>2a!E65+2b!E65</f>
        <v>0</v>
      </c>
      <c r="F65" s="836"/>
      <c r="G65" s="837">
        <f t="shared" si="0"/>
        <v>0</v>
      </c>
    </row>
    <row r="66" spans="1:7" ht="12.75">
      <c r="A66" s="713" t="s">
        <v>908</v>
      </c>
      <c r="B66" s="842">
        <v>654</v>
      </c>
      <c r="C66" s="843" t="s">
        <v>266</v>
      </c>
      <c r="D66" s="840">
        <f>2a!D66+2b!D66</f>
        <v>0</v>
      </c>
      <c r="E66" s="841">
        <f>2a!E66+2b!E66</f>
        <v>0</v>
      </c>
      <c r="F66" s="836"/>
      <c r="G66" s="837">
        <f t="shared" si="0"/>
        <v>0</v>
      </c>
    </row>
    <row r="67" spans="1:7" ht="12.75">
      <c r="A67" s="713" t="s">
        <v>909</v>
      </c>
      <c r="B67" s="842">
        <v>655</v>
      </c>
      <c r="C67" s="843" t="s">
        <v>269</v>
      </c>
      <c r="D67" s="840">
        <f>2a!D67+2b!D67</f>
        <v>0</v>
      </c>
      <c r="E67" s="841">
        <f>2a!E67+2b!E67</f>
        <v>0</v>
      </c>
      <c r="F67" s="836"/>
      <c r="G67" s="837">
        <f t="shared" si="0"/>
        <v>0</v>
      </c>
    </row>
    <row r="68" spans="1:7" ht="12.75" customHeight="1">
      <c r="A68" s="713" t="s">
        <v>910</v>
      </c>
      <c r="B68" s="842">
        <v>657</v>
      </c>
      <c r="C68" s="843" t="s">
        <v>272</v>
      </c>
      <c r="D68" s="840">
        <f>2a!D68+2b!D68</f>
        <v>0</v>
      </c>
      <c r="E68" s="841">
        <f>2a!E68+2b!E68</f>
        <v>0</v>
      </c>
      <c r="F68" s="836"/>
      <c r="G68" s="837">
        <f t="shared" si="0"/>
        <v>0</v>
      </c>
    </row>
    <row r="69" spans="1:7" ht="25.5">
      <c r="A69" s="846" t="s">
        <v>458</v>
      </c>
      <c r="B69" s="847" t="s">
        <v>911</v>
      </c>
      <c r="C69" s="843" t="s">
        <v>274</v>
      </c>
      <c r="D69" s="844">
        <f>SUM(D49,D51,D55:D56,D63)</f>
        <v>452006.20596000005</v>
      </c>
      <c r="E69" s="845">
        <f>SUM(E49,E51,E55:E56,E63)</f>
        <v>1680.63129</v>
      </c>
      <c r="F69" s="836"/>
      <c r="G69" s="837">
        <f t="shared" si="0"/>
        <v>453686.83725000004</v>
      </c>
    </row>
    <row r="70" spans="1:7" ht="12.75">
      <c r="A70" s="713" t="s">
        <v>913</v>
      </c>
      <c r="B70" s="847" t="s">
        <v>918</v>
      </c>
      <c r="C70" s="843" t="s">
        <v>912</v>
      </c>
      <c r="D70" s="844">
        <f>SUM(D71:D72)</f>
        <v>12263.66893</v>
      </c>
      <c r="E70" s="845">
        <f>SUM(E71:E72)</f>
        <v>999.36272</v>
      </c>
      <c r="F70" s="836"/>
      <c r="G70" s="837">
        <f t="shared" si="0"/>
        <v>13263.031649999999</v>
      </c>
    </row>
    <row r="71" spans="1:7" ht="12.75">
      <c r="A71" s="860" t="s">
        <v>1025</v>
      </c>
      <c r="B71" s="861">
        <v>899</v>
      </c>
      <c r="C71" s="843" t="s">
        <v>914</v>
      </c>
      <c r="D71" s="840">
        <f>2a!D71+2b!D71</f>
        <v>5694.4366</v>
      </c>
      <c r="E71" s="841">
        <f>2a!E71+2b!E71</f>
        <v>999.36272</v>
      </c>
      <c r="F71" s="836"/>
      <c r="G71" s="837">
        <f t="shared" si="0"/>
        <v>6693.79932</v>
      </c>
    </row>
    <row r="72" spans="1:7" ht="12.75">
      <c r="A72" s="860" t="s">
        <v>1026</v>
      </c>
      <c r="B72" s="861">
        <v>692</v>
      </c>
      <c r="C72" s="843" t="s">
        <v>915</v>
      </c>
      <c r="D72" s="840">
        <f>2a!D72+2b!D72</f>
        <v>6569.23233</v>
      </c>
      <c r="E72" s="841">
        <f>2a!E72+2b!E72</f>
        <v>0</v>
      </c>
      <c r="F72" s="836"/>
      <c r="G72" s="837">
        <f>D72+E72</f>
        <v>6569.23233</v>
      </c>
    </row>
    <row r="73" spans="1:7" ht="12.75" customHeight="1">
      <c r="A73" s="862" t="s">
        <v>35</v>
      </c>
      <c r="B73" s="863" t="s">
        <v>916</v>
      </c>
      <c r="C73" s="843" t="s">
        <v>917</v>
      </c>
      <c r="D73" s="864">
        <f>SUM(D69:D70)</f>
        <v>464269.87489000004</v>
      </c>
      <c r="E73" s="865">
        <f>SUM(E69:E70)</f>
        <v>2679.99401</v>
      </c>
      <c r="F73" s="836"/>
      <c r="G73" s="837">
        <f>D73+E73</f>
        <v>466949.86890000006</v>
      </c>
    </row>
    <row r="74" spans="1:7" ht="12.75" customHeight="1">
      <c r="A74" s="866" t="s">
        <v>459</v>
      </c>
      <c r="B74" s="867" t="s">
        <v>922</v>
      </c>
      <c r="C74" s="843" t="s">
        <v>277</v>
      </c>
      <c r="D74" s="864">
        <f>D69-D44+D42</f>
        <v>3801.513980000058</v>
      </c>
      <c r="E74" s="865">
        <f>E69-E44+E42</f>
        <v>-973.3541999999997</v>
      </c>
      <c r="F74" s="836"/>
      <c r="G74" s="837">
        <f>D74+E74</f>
        <v>2828.159780000058</v>
      </c>
    </row>
    <row r="75" spans="1:7" ht="12.75" customHeight="1">
      <c r="A75" s="866" t="s">
        <v>460</v>
      </c>
      <c r="B75" s="867" t="s">
        <v>923</v>
      </c>
      <c r="C75" s="843" t="s">
        <v>280</v>
      </c>
      <c r="D75" s="864">
        <f>D69-D44</f>
        <v>2526.2629800000577</v>
      </c>
      <c r="E75" s="865">
        <f>E69-E44</f>
        <v>-974.0131999999996</v>
      </c>
      <c r="F75" s="836"/>
      <c r="G75" s="868">
        <f>D75+E75</f>
        <v>1552.249780000058</v>
      </c>
    </row>
    <row r="76" spans="1:7" ht="12.75" customHeight="1" thickBot="1">
      <c r="A76" s="869" t="s">
        <v>919</v>
      </c>
      <c r="B76" s="745" t="s">
        <v>920</v>
      </c>
      <c r="C76" s="870" t="s">
        <v>921</v>
      </c>
      <c r="D76" s="854">
        <f>D70-D45</f>
        <v>2509.7478499999997</v>
      </c>
      <c r="E76" s="855">
        <f>E70-E45</f>
        <v>977.0503299999999</v>
      </c>
      <c r="F76" s="836"/>
      <c r="G76" s="868">
        <f>D76+E76</f>
        <v>3486.79818</v>
      </c>
    </row>
    <row r="77" spans="1:7" ht="12.75" customHeight="1" thickBot="1">
      <c r="A77" s="1337"/>
      <c r="B77" s="1338"/>
      <c r="C77" s="1339"/>
      <c r="D77" s="1340" t="s">
        <v>674</v>
      </c>
      <c r="E77" s="1341"/>
      <c r="F77" s="819"/>
      <c r="G77" s="818"/>
    </row>
    <row r="78" spans="1:7" ht="12.75">
      <c r="A78" s="871" t="s">
        <v>982</v>
      </c>
      <c r="B78" s="872" t="s">
        <v>924</v>
      </c>
      <c r="C78" s="873" t="s">
        <v>283</v>
      </c>
      <c r="D78" s="1333">
        <f>+D74+E74</f>
        <v>2828.159780000058</v>
      </c>
      <c r="E78" s="1334"/>
      <c r="F78" s="817"/>
      <c r="G78" s="837"/>
    </row>
    <row r="79" spans="1:7" ht="13.5" thickBot="1">
      <c r="A79" s="874" t="s">
        <v>981</v>
      </c>
      <c r="B79" s="875" t="s">
        <v>925</v>
      </c>
      <c r="C79" s="876" t="s">
        <v>286</v>
      </c>
      <c r="D79" s="1335">
        <f>+D75+E75</f>
        <v>1552.249780000058</v>
      </c>
      <c r="E79" s="1336"/>
      <c r="F79" s="817"/>
      <c r="G79" s="837"/>
    </row>
    <row r="80" spans="1:7" ht="12.75">
      <c r="A80" s="871" t="s">
        <v>986</v>
      </c>
      <c r="B80" s="872" t="s">
        <v>987</v>
      </c>
      <c r="C80" s="873" t="s">
        <v>984</v>
      </c>
      <c r="D80" s="1333">
        <f>D76+E76</f>
        <v>3486.79818</v>
      </c>
      <c r="E80" s="1334"/>
      <c r="F80" s="817"/>
      <c r="G80" s="837"/>
    </row>
    <row r="81" spans="1:11" ht="13.5" thickBot="1">
      <c r="A81" s="874" t="s">
        <v>980</v>
      </c>
      <c r="B81" s="875" t="s">
        <v>988</v>
      </c>
      <c r="C81" s="876" t="s">
        <v>985</v>
      </c>
      <c r="D81" s="1335">
        <f>D79+D80</f>
        <v>5039.047960000058</v>
      </c>
      <c r="E81" s="1336"/>
      <c r="F81" s="817"/>
      <c r="G81" s="837"/>
      <c r="K81" s="197"/>
    </row>
    <row r="82" spans="1:7" ht="12.75">
      <c r="A82" s="877"/>
      <c r="B82" s="747"/>
      <c r="C82" s="747"/>
      <c r="D82" s="878"/>
      <c r="E82" s="878"/>
      <c r="F82" s="817"/>
      <c r="G82" s="837"/>
    </row>
    <row r="83" spans="1:7" ht="12.75">
      <c r="A83" s="879"/>
      <c r="B83" s="880"/>
      <c r="C83" s="880"/>
      <c r="D83" s="881"/>
      <c r="E83" s="881"/>
      <c r="F83" s="881"/>
      <c r="G83" s="818"/>
    </row>
    <row r="84" spans="1:7" ht="12.75">
      <c r="A84" s="882" t="s">
        <v>612</v>
      </c>
      <c r="B84" s="880"/>
      <c r="C84" s="880"/>
      <c r="D84" s="881"/>
      <c r="E84" s="881"/>
      <c r="F84" s="817"/>
      <c r="G84" s="818"/>
    </row>
    <row r="85" spans="1:7" ht="12.75">
      <c r="A85" s="817" t="s">
        <v>629</v>
      </c>
      <c r="B85" s="880"/>
      <c r="C85" s="880"/>
      <c r="D85" s="881"/>
      <c r="E85" s="881"/>
      <c r="F85" s="817"/>
      <c r="G85" s="818"/>
    </row>
    <row r="86" spans="1:7" ht="12.75">
      <c r="A86" s="817" t="s">
        <v>632</v>
      </c>
      <c r="B86" s="883"/>
      <c r="C86" s="883"/>
      <c r="D86" s="881"/>
      <c r="E86" s="881"/>
      <c r="F86" s="817"/>
      <c r="G86" s="818"/>
    </row>
    <row r="87" spans="1:7" ht="12.75">
      <c r="A87" s="353"/>
      <c r="B87" s="883"/>
      <c r="C87" s="883"/>
      <c r="D87" s="881"/>
      <c r="E87" s="881"/>
      <c r="F87" s="817"/>
      <c r="G87" s="818"/>
    </row>
    <row r="88" spans="1:7" ht="12.75">
      <c r="A88" s="746"/>
      <c r="B88" s="884"/>
      <c r="C88" s="884"/>
      <c r="D88" s="748"/>
      <c r="E88" s="748"/>
      <c r="F88" s="817"/>
      <c r="G88" s="837">
        <f>G75+G76</f>
        <v>5039.047960000058</v>
      </c>
    </row>
    <row r="89" spans="1:7" s="777" customFormat="1" ht="12.75">
      <c r="A89" s="885" t="s">
        <v>975</v>
      </c>
      <c r="B89" s="886"/>
      <c r="C89" s="886"/>
      <c r="D89" s="887">
        <f>D75+D76</f>
        <v>5036.0108300000575</v>
      </c>
      <c r="E89" s="887">
        <f>E75+E76</f>
        <v>3.0371300000002748</v>
      </c>
      <c r="F89" s="888"/>
      <c r="G89" s="837">
        <f>D89+E89</f>
        <v>5039.047960000058</v>
      </c>
    </row>
    <row r="90" spans="1:7" s="777" customFormat="1" ht="12.75">
      <c r="A90" s="885"/>
      <c r="B90" s="886"/>
      <c r="C90" s="886"/>
      <c r="D90" s="887"/>
      <c r="E90" s="887"/>
      <c r="F90" s="889" t="s">
        <v>1022</v>
      </c>
      <c r="G90" s="890">
        <f>G88-G89</f>
        <v>0</v>
      </c>
    </row>
    <row r="91" spans="6:7" ht="12.75">
      <c r="F91" s="889" t="s">
        <v>1021</v>
      </c>
      <c r="G91" s="890">
        <f>D81-1!E99</f>
        <v>5.820766091346741E-11</v>
      </c>
    </row>
  </sheetData>
  <sheetProtection/>
  <mergeCells count="12">
    <mergeCell ref="A1:E1"/>
    <mergeCell ref="A2:E2"/>
    <mergeCell ref="A3:E3"/>
    <mergeCell ref="A4:E4"/>
    <mergeCell ref="B6:C6"/>
    <mergeCell ref="A48:E48"/>
    <mergeCell ref="D80:E80"/>
    <mergeCell ref="D81:E81"/>
    <mergeCell ref="A77:C77"/>
    <mergeCell ref="D77:E77"/>
    <mergeCell ref="D78:E78"/>
    <mergeCell ref="D79:E79"/>
  </mergeCells>
  <printOptions/>
  <pageMargins left="0.7086614173228347" right="0" top="0.3937007874015748" bottom="0.3937007874015748" header="0.5118110236220472" footer="0.5118110236220472"/>
  <pageSetup horizontalDpi="600" verticalDpi="600" orientation="portrait" paperSize="9" scale="80" r:id="rId1"/>
  <rowBreaks count="1" manualBreakCount="1">
    <brk id="47" max="4" man="1"/>
  </rowBreaks>
</worksheet>
</file>

<file path=xl/worksheets/sheet20.xml><?xml version="1.0" encoding="utf-8"?>
<worksheet xmlns="http://schemas.openxmlformats.org/spreadsheetml/2006/main" xmlns:r="http://schemas.openxmlformats.org/officeDocument/2006/relationships">
  <dimension ref="A1:C26"/>
  <sheetViews>
    <sheetView workbookViewId="0" topLeftCell="A1">
      <selection activeCell="C13" sqref="C13"/>
    </sheetView>
  </sheetViews>
  <sheetFormatPr defaultColWidth="9.140625" defaultRowHeight="15"/>
  <cols>
    <col min="1" max="1" width="15.57421875" style="28" customWidth="1"/>
    <col min="2" max="2" width="32.00390625" style="28" customWidth="1"/>
    <col min="3" max="3" width="17.8515625" style="43" customWidth="1"/>
    <col min="4" max="6" width="9.140625" style="30" customWidth="1"/>
    <col min="7" max="16384" width="9.140625" style="28" customWidth="1"/>
  </cols>
  <sheetData>
    <row r="1" spans="1:3" ht="18.75">
      <c r="A1" s="703" t="s">
        <v>16</v>
      </c>
      <c r="B1" s="46"/>
      <c r="C1" s="47"/>
    </row>
    <row r="2" spans="1:3" ht="13.5" thickBot="1">
      <c r="A2" s="46"/>
      <c r="B2" s="46"/>
      <c r="C2" s="596" t="s">
        <v>482</v>
      </c>
    </row>
    <row r="3" spans="1:3" ht="13.5" thickBot="1">
      <c r="A3" s="1682" t="s">
        <v>502</v>
      </c>
      <c r="B3" s="1683"/>
      <c r="C3" s="412">
        <v>100</v>
      </c>
    </row>
    <row r="4" spans="1:3" ht="12.75">
      <c r="A4" s="1518" t="s">
        <v>504</v>
      </c>
      <c r="B4" s="594" t="s">
        <v>505</v>
      </c>
      <c r="C4" s="98">
        <v>0</v>
      </c>
    </row>
    <row r="5" spans="1:3" ht="12.75">
      <c r="A5" s="1681"/>
      <c r="B5" s="221" t="s">
        <v>530</v>
      </c>
      <c r="C5" s="74">
        <v>0</v>
      </c>
    </row>
    <row r="6" spans="1:3" ht="12.75">
      <c r="A6" s="1681"/>
      <c r="B6" s="221" t="s">
        <v>506</v>
      </c>
      <c r="C6" s="74">
        <v>0</v>
      </c>
    </row>
    <row r="7" spans="1:3" ht="12.75">
      <c r="A7" s="1681"/>
      <c r="B7" s="223" t="s">
        <v>508</v>
      </c>
      <c r="C7" s="77">
        <v>0</v>
      </c>
    </row>
    <row r="8" spans="1:3" ht="13.5" thickBot="1">
      <c r="A8" s="1681"/>
      <c r="B8" s="223" t="s">
        <v>676</v>
      </c>
      <c r="C8" s="77">
        <v>0</v>
      </c>
    </row>
    <row r="9" spans="1:3" ht="13.5" thickBot="1">
      <c r="A9" s="1519"/>
      <c r="B9" s="595" t="s">
        <v>486</v>
      </c>
      <c r="C9" s="112">
        <f>SUM(C4:C8)</f>
        <v>0</v>
      </c>
    </row>
    <row r="10" spans="1:3" ht="12.75">
      <c r="A10" s="1696" t="s">
        <v>509</v>
      </c>
      <c r="B10" s="597" t="s">
        <v>792</v>
      </c>
      <c r="C10" s="72">
        <v>0</v>
      </c>
    </row>
    <row r="11" spans="1:3" ht="12.75">
      <c r="A11" s="1681"/>
      <c r="B11" s="221" t="s">
        <v>531</v>
      </c>
      <c r="C11" s="74">
        <v>0</v>
      </c>
    </row>
    <row r="12" spans="1:3" ht="12.75">
      <c r="A12" s="1681"/>
      <c r="B12" s="221" t="s">
        <v>511</v>
      </c>
      <c r="C12" s="74">
        <v>0</v>
      </c>
    </row>
    <row r="13" spans="1:3" ht="12.75">
      <c r="A13" s="1681"/>
      <c r="B13" s="221" t="s">
        <v>513</v>
      </c>
      <c r="C13" s="74">
        <v>0</v>
      </c>
    </row>
    <row r="14" spans="1:3" ht="13.5" thickBot="1">
      <c r="A14" s="1681"/>
      <c r="B14" s="221" t="s">
        <v>677</v>
      </c>
      <c r="C14" s="74">
        <v>0</v>
      </c>
    </row>
    <row r="15" spans="1:3" ht="13.5" thickBot="1">
      <c r="A15" s="1519"/>
      <c r="B15" s="595" t="s">
        <v>486</v>
      </c>
      <c r="C15" s="112">
        <f>SUM(C10:C14)</f>
        <v>0</v>
      </c>
    </row>
    <row r="16" spans="1:3" ht="13.5" thickBot="1">
      <c r="A16" s="1682" t="s">
        <v>503</v>
      </c>
      <c r="B16" s="1683"/>
      <c r="C16" s="112">
        <f>C3+C9-C15</f>
        <v>100</v>
      </c>
    </row>
    <row r="17" spans="1:3" ht="12.75">
      <c r="A17" s="46"/>
      <c r="B17" s="251"/>
      <c r="C17" s="47"/>
    </row>
    <row r="18" spans="1:3" ht="12.75">
      <c r="A18" s="204" t="s">
        <v>612</v>
      </c>
      <c r="B18" s="46"/>
      <c r="C18" s="47"/>
    </row>
    <row r="19" spans="1:3" ht="12.75">
      <c r="A19" s="204" t="s">
        <v>623</v>
      </c>
      <c r="B19" s="46"/>
      <c r="C19" s="47"/>
    </row>
    <row r="20" s="30" customFormat="1" ht="12.75">
      <c r="C20" s="42"/>
    </row>
    <row r="21" s="30" customFormat="1" ht="12.75">
      <c r="C21" s="42"/>
    </row>
    <row r="22" s="30" customFormat="1" ht="12.75">
      <c r="C22" s="42"/>
    </row>
    <row r="23" s="30" customFormat="1" ht="12.75">
      <c r="C23" s="42"/>
    </row>
    <row r="24" s="30" customFormat="1" ht="12.75">
      <c r="C24" s="42"/>
    </row>
    <row r="25" s="30" customFormat="1" ht="12.75">
      <c r="C25" s="42"/>
    </row>
    <row r="26" s="30" customFormat="1" ht="12.75">
      <c r="C26" s="42"/>
    </row>
  </sheetData>
  <sheetProtection/>
  <mergeCells count="4">
    <mergeCell ref="A4:A9"/>
    <mergeCell ref="A10:A15"/>
    <mergeCell ref="A3:B3"/>
    <mergeCell ref="A16:B16"/>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H47"/>
  <sheetViews>
    <sheetView workbookViewId="0" topLeftCell="A1">
      <selection activeCell="D18" sqref="D18"/>
    </sheetView>
  </sheetViews>
  <sheetFormatPr defaultColWidth="9.140625" defaultRowHeight="15"/>
  <cols>
    <col min="1" max="1" width="13.57421875" style="7" customWidth="1"/>
    <col min="2" max="2" width="6.8515625" style="7" customWidth="1"/>
    <col min="3" max="3" width="66.8515625" style="7" customWidth="1"/>
    <col min="4" max="4" width="12.8515625" style="41" customWidth="1"/>
    <col min="5" max="5" width="10.8515625" style="41" customWidth="1"/>
    <col min="6" max="6" width="12.8515625" style="41" customWidth="1"/>
    <col min="7" max="7" width="17.57421875" style="7" customWidth="1"/>
    <col min="8" max="16384" width="9.140625" style="7" customWidth="1"/>
  </cols>
  <sheetData>
    <row r="1" spans="1:7" ht="18.75">
      <c r="A1" s="685" t="s">
        <v>17</v>
      </c>
      <c r="B1" s="204"/>
      <c r="C1" s="204"/>
      <c r="D1" s="212"/>
      <c r="E1" s="212"/>
      <c r="F1" s="212"/>
      <c r="G1" s="204"/>
    </row>
    <row r="2" spans="1:7" ht="13.5" thickBot="1">
      <c r="A2" s="204"/>
      <c r="B2" s="204"/>
      <c r="C2" s="204"/>
      <c r="D2" s="212"/>
      <c r="E2" s="212"/>
      <c r="F2" s="213" t="s">
        <v>482</v>
      </c>
      <c r="G2" s="204"/>
    </row>
    <row r="3" spans="1:7" s="17" customFormat="1" ht="17.25" customHeight="1" thickBot="1">
      <c r="A3" s="214"/>
      <c r="B3" s="215"/>
      <c r="C3" s="216" t="s">
        <v>494</v>
      </c>
      <c r="D3" s="217" t="s">
        <v>532</v>
      </c>
      <c r="E3" s="217" t="s">
        <v>533</v>
      </c>
      <c r="F3" s="218" t="s">
        <v>487</v>
      </c>
      <c r="G3" s="219"/>
    </row>
    <row r="4" spans="1:8" ht="12.75" customHeight="1">
      <c r="A4" s="1697" t="s">
        <v>502</v>
      </c>
      <c r="B4" s="220" t="s">
        <v>534</v>
      </c>
      <c r="C4" s="220"/>
      <c r="D4" s="71">
        <v>1021.82754</v>
      </c>
      <c r="E4" s="933"/>
      <c r="F4" s="113">
        <f aca="true" t="shared" si="0" ref="F4:F17">SUM(D4:E4)</f>
        <v>1021.82754</v>
      </c>
      <c r="G4" s="204"/>
      <c r="H4" s="424"/>
    </row>
    <row r="5" spans="1:8" ht="12.75" customHeight="1">
      <c r="A5" s="1697"/>
      <c r="B5" s="221" t="s">
        <v>535</v>
      </c>
      <c r="C5" s="221"/>
      <c r="D5" s="73">
        <v>3826.5931</v>
      </c>
      <c r="E5" s="73"/>
      <c r="F5" s="114">
        <f t="shared" si="0"/>
        <v>3826.5931</v>
      </c>
      <c r="G5" s="222"/>
      <c r="H5" s="424"/>
    </row>
    <row r="6" spans="1:8" ht="12.75" customHeight="1">
      <c r="A6" s="1697"/>
      <c r="B6" s="221" t="s">
        <v>576</v>
      </c>
      <c r="C6" s="221"/>
      <c r="D6" s="115">
        <v>2306.59943</v>
      </c>
      <c r="E6" s="73"/>
      <c r="F6" s="116">
        <f t="shared" si="0"/>
        <v>2306.59943</v>
      </c>
      <c r="G6" s="222"/>
      <c r="H6" s="424"/>
    </row>
    <row r="7" spans="1:8" ht="12.75" customHeight="1" thickBot="1">
      <c r="A7" s="1697"/>
      <c r="B7" s="223" t="s">
        <v>577</v>
      </c>
      <c r="C7" s="224"/>
      <c r="D7" s="117">
        <v>0</v>
      </c>
      <c r="E7" s="76"/>
      <c r="F7" s="118">
        <f t="shared" si="0"/>
        <v>0</v>
      </c>
      <c r="G7" s="222"/>
      <c r="H7" s="424"/>
    </row>
    <row r="8" spans="1:8" ht="13.5" thickBot="1">
      <c r="A8" s="1698"/>
      <c r="B8" s="225" t="s">
        <v>487</v>
      </c>
      <c r="C8" s="225"/>
      <c r="D8" s="226">
        <f>SUM(D4:D7)</f>
        <v>7155.0200700000005</v>
      </c>
      <c r="E8" s="226">
        <f>SUM(E4:E7)</f>
        <v>0</v>
      </c>
      <c r="F8" s="119">
        <f>SUM(F4:F7)</f>
        <v>7155.0200700000005</v>
      </c>
      <c r="G8" s="222"/>
      <c r="H8" s="424"/>
    </row>
    <row r="9" spans="1:8" ht="12.75">
      <c r="A9" s="1699" t="s">
        <v>536</v>
      </c>
      <c r="B9" s="220" t="s">
        <v>534</v>
      </c>
      <c r="C9" s="227"/>
      <c r="D9" s="120">
        <v>929.02133</v>
      </c>
      <c r="E9" s="955"/>
      <c r="F9" s="121">
        <f>D9</f>
        <v>929.02133</v>
      </c>
      <c r="G9" s="228"/>
      <c r="H9" s="424"/>
    </row>
    <row r="10" spans="1:8" ht="12.75">
      <c r="A10" s="1700"/>
      <c r="B10" s="221" t="s">
        <v>535</v>
      </c>
      <c r="C10" s="229"/>
      <c r="D10" s="71">
        <v>673.0761</v>
      </c>
      <c r="E10" s="73"/>
      <c r="F10" s="122">
        <f t="shared" si="0"/>
        <v>673.0761</v>
      </c>
      <c r="G10" s="228"/>
      <c r="H10" s="424"/>
    </row>
    <row r="11" spans="1:8" ht="12.75">
      <c r="A11" s="1700"/>
      <c r="B11" s="221" t="s">
        <v>576</v>
      </c>
      <c r="C11" s="229"/>
      <c r="D11" s="71">
        <v>2751.7159</v>
      </c>
      <c r="E11" s="73"/>
      <c r="F11" s="122">
        <f t="shared" si="0"/>
        <v>2751.7159</v>
      </c>
      <c r="G11" s="204"/>
      <c r="H11" s="424"/>
    </row>
    <row r="12" spans="1:8" ht="13.5" thickBot="1">
      <c r="A12" s="1700"/>
      <c r="B12" s="223" t="s">
        <v>577</v>
      </c>
      <c r="C12" s="229"/>
      <c r="D12" s="73">
        <v>0</v>
      </c>
      <c r="E12" s="73"/>
      <c r="F12" s="123">
        <f t="shared" si="0"/>
        <v>0</v>
      </c>
      <c r="G12" s="204"/>
      <c r="H12" s="424"/>
    </row>
    <row r="13" spans="1:8" ht="13.5" thickBot="1">
      <c r="A13" s="1701"/>
      <c r="B13" s="230" t="s">
        <v>486</v>
      </c>
      <c r="C13" s="230"/>
      <c r="D13" s="124">
        <f>SUM(D9:D12)</f>
        <v>4353.81333</v>
      </c>
      <c r="E13" s="124">
        <f>SUM(E10:E12)</f>
        <v>0</v>
      </c>
      <c r="F13" s="125">
        <f>SUM(D13:E13)</f>
        <v>4353.81333</v>
      </c>
      <c r="G13" s="204"/>
      <c r="H13" s="424"/>
    </row>
    <row r="14" spans="1:8" ht="12.75">
      <c r="A14" s="1699" t="s">
        <v>537</v>
      </c>
      <c r="B14" s="220" t="s">
        <v>534</v>
      </c>
      <c r="C14" s="231"/>
      <c r="D14" s="71">
        <v>1527.94913</v>
      </c>
      <c r="E14" s="933"/>
      <c r="F14" s="122">
        <f t="shared" si="0"/>
        <v>1527.94913</v>
      </c>
      <c r="G14" s="228"/>
      <c r="H14" s="424"/>
    </row>
    <row r="15" spans="1:8" ht="12.75">
      <c r="A15" s="1700"/>
      <c r="B15" s="221" t="s">
        <v>535</v>
      </c>
      <c r="C15" s="229"/>
      <c r="D15" s="71">
        <v>1369.30118</v>
      </c>
      <c r="E15" s="73"/>
      <c r="F15" s="122">
        <f t="shared" si="0"/>
        <v>1369.30118</v>
      </c>
      <c r="G15" s="228"/>
      <c r="H15" s="424"/>
    </row>
    <row r="16" spans="1:8" ht="12.75">
      <c r="A16" s="1700"/>
      <c r="B16" s="221" t="s">
        <v>576</v>
      </c>
      <c r="C16" s="229"/>
      <c r="D16" s="71">
        <v>1998.49903</v>
      </c>
      <c r="E16" s="73"/>
      <c r="F16" s="122">
        <f t="shared" si="0"/>
        <v>1998.49903</v>
      </c>
      <c r="G16" s="204"/>
      <c r="H16" s="424"/>
    </row>
    <row r="17" spans="1:8" ht="13.5" thickBot="1">
      <c r="A17" s="1700"/>
      <c r="B17" s="223" t="s">
        <v>577</v>
      </c>
      <c r="C17" s="229"/>
      <c r="D17" s="73">
        <v>0</v>
      </c>
      <c r="E17" s="73"/>
      <c r="F17" s="123">
        <f t="shared" si="0"/>
        <v>0</v>
      </c>
      <c r="G17" s="204"/>
      <c r="H17" s="424"/>
    </row>
    <row r="18" spans="1:8" ht="13.5" thickBot="1">
      <c r="A18" s="1701"/>
      <c r="B18" s="225" t="s">
        <v>487</v>
      </c>
      <c r="C18" s="230"/>
      <c r="D18" s="124">
        <f>SUM(D14:D17)</f>
        <v>4895.74934</v>
      </c>
      <c r="E18" s="124">
        <f>SUM(E14:E17)</f>
        <v>0</v>
      </c>
      <c r="F18" s="125">
        <f>SUM(D18:E18)</f>
        <v>4895.74934</v>
      </c>
      <c r="G18" s="204"/>
      <c r="H18" s="424"/>
    </row>
    <row r="19" spans="1:8" ht="12.75">
      <c r="A19" s="1697" t="s">
        <v>503</v>
      </c>
      <c r="B19" s="220" t="s">
        <v>534</v>
      </c>
      <c r="C19" s="220"/>
      <c r="D19" s="933">
        <f aca="true" t="shared" si="1" ref="D19:E22">D4+D9-D14</f>
        <v>422.89974000000007</v>
      </c>
      <c r="E19" s="933">
        <v>0</v>
      </c>
      <c r="F19" s="113">
        <f>SUM(D19:E19)</f>
        <v>422.89974000000007</v>
      </c>
      <c r="G19" s="204"/>
      <c r="H19" s="424"/>
    </row>
    <row r="20" spans="1:8" ht="12.75">
      <c r="A20" s="1697"/>
      <c r="B20" s="221" t="s">
        <v>535</v>
      </c>
      <c r="C20" s="221"/>
      <c r="D20" s="933">
        <f t="shared" si="1"/>
        <v>3130.3680200000003</v>
      </c>
      <c r="E20" s="933">
        <f>E5+E10-E15</f>
        <v>0</v>
      </c>
      <c r="F20" s="114">
        <f>SUM(D20:E20)</f>
        <v>3130.3680200000003</v>
      </c>
      <c r="G20" s="204"/>
      <c r="H20" s="424"/>
    </row>
    <row r="21" spans="1:8" ht="12.75">
      <c r="A21" s="1697"/>
      <c r="B21" s="221" t="s">
        <v>576</v>
      </c>
      <c r="C21" s="221"/>
      <c r="D21" s="933">
        <f t="shared" si="1"/>
        <v>3059.8163000000004</v>
      </c>
      <c r="E21" s="933">
        <f t="shared" si="1"/>
        <v>0</v>
      </c>
      <c r="F21" s="116">
        <f>SUM(D21:E21)</f>
        <v>3059.8163000000004</v>
      </c>
      <c r="G21" s="204"/>
      <c r="H21" s="424"/>
    </row>
    <row r="22" spans="1:8" ht="13.5" thickBot="1">
      <c r="A22" s="1697"/>
      <c r="B22" s="223" t="s">
        <v>577</v>
      </c>
      <c r="C22" s="221"/>
      <c r="D22" s="933">
        <f t="shared" si="1"/>
        <v>0</v>
      </c>
      <c r="E22" s="933">
        <f t="shared" si="1"/>
        <v>0</v>
      </c>
      <c r="F22" s="116">
        <f>SUM(D22:E22)</f>
        <v>0</v>
      </c>
      <c r="G22" s="204"/>
      <c r="H22" s="424"/>
    </row>
    <row r="23" spans="1:8" ht="13.5" thickBot="1">
      <c r="A23" s="1698"/>
      <c r="B23" s="225" t="s">
        <v>487</v>
      </c>
      <c r="C23" s="225"/>
      <c r="D23" s="226">
        <f>SUM(D19:D22)</f>
        <v>6613.084060000001</v>
      </c>
      <c r="E23" s="226">
        <f>SUM(E19:E22)</f>
        <v>0</v>
      </c>
      <c r="F23" s="119">
        <f>SUM(F19:F22)</f>
        <v>6613.084060000001</v>
      </c>
      <c r="G23" s="204"/>
      <c r="H23" s="424"/>
    </row>
    <row r="24" spans="1:8" ht="12.75">
      <c r="A24" s="204"/>
      <c r="B24" s="204"/>
      <c r="C24" s="204"/>
      <c r="D24" s="641"/>
      <c r="E24" s="641"/>
      <c r="F24" s="641"/>
      <c r="G24" s="204"/>
      <c r="H24" s="424"/>
    </row>
    <row r="25" spans="1:8" ht="12.75">
      <c r="A25" s="232"/>
      <c r="B25" s="204"/>
      <c r="C25" s="204"/>
      <c r="D25" s="642"/>
      <c r="E25" s="641"/>
      <c r="F25" s="641"/>
      <c r="G25" s="204"/>
      <c r="H25" s="424"/>
    </row>
    <row r="26" spans="1:8" ht="12.75">
      <c r="A26" s="204"/>
      <c r="B26" s="232"/>
      <c r="C26" s="204"/>
      <c r="D26" s="212"/>
      <c r="E26" s="212"/>
      <c r="F26" s="212"/>
      <c r="G26" s="204"/>
      <c r="H26" s="424"/>
    </row>
    <row r="27" spans="1:8" ht="12.75">
      <c r="A27" s="204"/>
      <c r="B27" s="204"/>
      <c r="C27" s="204"/>
      <c r="D27" s="212"/>
      <c r="E27" s="212"/>
      <c r="F27" s="212"/>
      <c r="G27" s="204"/>
      <c r="H27" s="424"/>
    </row>
    <row r="28" spans="1:8" ht="12.75">
      <c r="A28" s="204"/>
      <c r="B28" s="204"/>
      <c r="C28" s="204"/>
      <c r="D28" s="212"/>
      <c r="E28" s="212"/>
      <c r="F28" s="212"/>
      <c r="G28" s="204"/>
      <c r="H28" s="424"/>
    </row>
    <row r="29" spans="1:8" ht="12.75">
      <c r="A29" s="204"/>
      <c r="B29" s="204"/>
      <c r="C29" s="204"/>
      <c r="D29" s="212"/>
      <c r="E29" s="212"/>
      <c r="F29" s="212"/>
      <c r="G29" s="204"/>
      <c r="H29" s="424"/>
    </row>
    <row r="30" spans="1:8" ht="12.75">
      <c r="A30" s="204"/>
      <c r="B30" s="204"/>
      <c r="C30" s="204"/>
      <c r="D30" s="212"/>
      <c r="E30" s="212"/>
      <c r="F30" s="212"/>
      <c r="G30" s="204"/>
      <c r="H30" s="424"/>
    </row>
    <row r="31" spans="1:8" ht="12.75">
      <c r="A31" s="204"/>
      <c r="B31" s="204"/>
      <c r="C31" s="204"/>
      <c r="D31" s="212"/>
      <c r="E31" s="212"/>
      <c r="F31" s="212"/>
      <c r="G31" s="204"/>
      <c r="H31" s="424"/>
    </row>
    <row r="32" spans="1:8" ht="12.75">
      <c r="A32" s="204"/>
      <c r="B32" s="204"/>
      <c r="C32" s="204"/>
      <c r="D32" s="212"/>
      <c r="E32" s="212"/>
      <c r="F32" s="212"/>
      <c r="G32" s="204"/>
      <c r="H32" s="424"/>
    </row>
    <row r="33" spans="1:8" ht="12.75">
      <c r="A33" s="204"/>
      <c r="B33" s="204"/>
      <c r="C33" s="204"/>
      <c r="D33" s="212"/>
      <c r="E33" s="212"/>
      <c r="F33" s="212"/>
      <c r="G33" s="204"/>
      <c r="H33" s="424"/>
    </row>
    <row r="34" spans="1:8" ht="12.75">
      <c r="A34" s="204"/>
      <c r="B34" s="204"/>
      <c r="C34" s="204"/>
      <c r="D34" s="212"/>
      <c r="E34" s="212"/>
      <c r="F34" s="212"/>
      <c r="G34" s="204"/>
      <c r="H34" s="424"/>
    </row>
    <row r="35" spans="1:8" ht="12.75">
      <c r="A35" s="204"/>
      <c r="B35" s="204"/>
      <c r="C35" s="204"/>
      <c r="D35" s="212"/>
      <c r="E35" s="212"/>
      <c r="F35" s="212"/>
      <c r="G35" s="204"/>
      <c r="H35" s="424"/>
    </row>
    <row r="36" spans="1:8" ht="12.75">
      <c r="A36" s="204"/>
      <c r="B36" s="204"/>
      <c r="C36" s="204"/>
      <c r="D36" s="212"/>
      <c r="E36" s="212"/>
      <c r="F36" s="212"/>
      <c r="G36" s="204"/>
      <c r="H36" s="424"/>
    </row>
    <row r="37" spans="1:8" ht="12.75">
      <c r="A37" s="204"/>
      <c r="B37" s="204"/>
      <c r="C37" s="204"/>
      <c r="D37" s="212"/>
      <c r="E37" s="212"/>
      <c r="F37" s="212"/>
      <c r="G37" s="204"/>
      <c r="H37" s="424"/>
    </row>
    <row r="38" spans="1:8" ht="12.75">
      <c r="A38" s="204"/>
      <c r="B38" s="204"/>
      <c r="C38" s="204"/>
      <c r="D38" s="212"/>
      <c r="E38" s="212"/>
      <c r="F38" s="212"/>
      <c r="G38" s="204"/>
      <c r="H38" s="424"/>
    </row>
    <row r="39" ht="12.75">
      <c r="H39" s="424"/>
    </row>
    <row r="40" ht="12.75">
      <c r="H40" s="424"/>
    </row>
    <row r="41" ht="12.75">
      <c r="H41" s="424"/>
    </row>
    <row r="42" ht="12.75">
      <c r="H42" s="424"/>
    </row>
    <row r="43" ht="12.75">
      <c r="H43" s="424"/>
    </row>
    <row r="44" ht="12.75">
      <c r="H44" s="424"/>
    </row>
    <row r="45" ht="12.75">
      <c r="H45" s="424"/>
    </row>
    <row r="46" ht="12.75">
      <c r="H46" s="424"/>
    </row>
    <row r="47" ht="12.75">
      <c r="H47" s="424"/>
    </row>
  </sheetData>
  <sheetProtection insertRows="0" deleteRows="0"/>
  <mergeCells count="4">
    <mergeCell ref="A4:A8"/>
    <mergeCell ref="A9:A13"/>
    <mergeCell ref="A14:A18"/>
    <mergeCell ref="A19:A23"/>
  </mergeCells>
  <printOptions horizontalCentered="1"/>
  <pageMargins left="0.2" right="0.2" top="0.984251968503937" bottom="0.984251968503937" header="0.5118110236220472" footer="0.5118110236220472"/>
  <pageSetup cellComments="asDisplayed" horizontalDpi="300" verticalDpi="300" orientation="landscape" paperSize="9" r:id="rId3"/>
  <legacyDrawing r:id="rId2"/>
</worksheet>
</file>

<file path=xl/worksheets/sheet22.xml><?xml version="1.0" encoding="utf-8"?>
<worksheet xmlns="http://schemas.openxmlformats.org/spreadsheetml/2006/main" xmlns:r="http://schemas.openxmlformats.org/officeDocument/2006/relationships">
  <dimension ref="A1:F29"/>
  <sheetViews>
    <sheetView workbookViewId="0" topLeftCell="A1">
      <selection activeCell="C15" sqref="C15"/>
    </sheetView>
  </sheetViews>
  <sheetFormatPr defaultColWidth="9.140625" defaultRowHeight="15"/>
  <cols>
    <col min="1" max="1" width="12.8515625" style="321" customWidth="1"/>
    <col min="2" max="2" width="58.140625" style="321" customWidth="1"/>
    <col min="3" max="3" width="11.8515625" style="355" customWidth="1"/>
    <col min="4" max="4" width="17.57421875" style="321" customWidth="1"/>
    <col min="5" max="16384" width="9.140625" style="321" customWidth="1"/>
  </cols>
  <sheetData>
    <row r="1" ht="18.75">
      <c r="A1" s="703" t="s">
        <v>18</v>
      </c>
    </row>
    <row r="2" ht="13.5" thickBot="1">
      <c r="C2" s="356" t="s">
        <v>482</v>
      </c>
    </row>
    <row r="3" spans="1:3" ht="13.5" thickBot="1">
      <c r="A3" s="1702" t="s">
        <v>502</v>
      </c>
      <c r="B3" s="1703"/>
      <c r="C3" s="357">
        <v>5707.15</v>
      </c>
    </row>
    <row r="4" spans="1:5" ht="13.5" thickBot="1">
      <c r="A4" s="367" t="s">
        <v>504</v>
      </c>
      <c r="B4" s="368" t="s">
        <v>538</v>
      </c>
      <c r="C4" s="358">
        <v>3020.005</v>
      </c>
      <c r="D4" s="359"/>
      <c r="E4" s="360"/>
    </row>
    <row r="5" spans="1:6" ht="12.75">
      <c r="A5" s="1704" t="s">
        <v>509</v>
      </c>
      <c r="B5" s="368" t="s">
        <v>730</v>
      </c>
      <c r="C5" s="361">
        <v>1683.075</v>
      </c>
      <c r="D5" s="362"/>
      <c r="E5" s="362"/>
      <c r="F5" s="362"/>
    </row>
    <row r="6" spans="1:6" ht="12.75">
      <c r="A6" s="1705"/>
      <c r="B6" s="369" t="s">
        <v>731</v>
      </c>
      <c r="C6" s="363">
        <v>114.111</v>
      </c>
      <c r="D6" s="362"/>
      <c r="E6" s="362"/>
      <c r="F6" s="362"/>
    </row>
    <row r="7" spans="1:6" ht="12.75">
      <c r="A7" s="1705"/>
      <c r="B7" s="369" t="s">
        <v>732</v>
      </c>
      <c r="C7" s="363">
        <v>0</v>
      </c>
      <c r="D7" s="362"/>
      <c r="E7" s="362"/>
      <c r="F7" s="362"/>
    </row>
    <row r="8" spans="1:6" ht="12.75">
      <c r="A8" s="1705"/>
      <c r="B8" s="369" t="s">
        <v>733</v>
      </c>
      <c r="C8" s="363">
        <v>60</v>
      </c>
      <c r="D8" s="362"/>
      <c r="E8" s="362"/>
      <c r="F8" s="362"/>
    </row>
    <row r="9" spans="1:6" ht="12.75">
      <c r="A9" s="1705"/>
      <c r="B9" s="369" t="s">
        <v>734</v>
      </c>
      <c r="C9" s="363">
        <v>82.8977</v>
      </c>
      <c r="D9" s="362"/>
      <c r="E9" s="362"/>
      <c r="F9" s="362"/>
    </row>
    <row r="10" spans="1:6" ht="12.75">
      <c r="A10" s="1706"/>
      <c r="B10" s="369" t="s">
        <v>735</v>
      </c>
      <c r="C10" s="363">
        <v>0</v>
      </c>
      <c r="D10" s="51"/>
      <c r="E10" s="51"/>
      <c r="F10" s="52"/>
    </row>
    <row r="11" spans="1:6" ht="12.75">
      <c r="A11" s="1706"/>
      <c r="B11" s="369" t="s">
        <v>736</v>
      </c>
      <c r="C11" s="363">
        <v>0</v>
      </c>
      <c r="D11" s="52"/>
      <c r="E11" s="51"/>
      <c r="F11" s="52"/>
    </row>
    <row r="12" spans="1:6" ht="12.75">
      <c r="A12" s="1706"/>
      <c r="B12" s="369" t="s">
        <v>793</v>
      </c>
      <c r="C12" s="363">
        <v>43.37</v>
      </c>
      <c r="D12" s="52"/>
      <c r="E12" s="51"/>
      <c r="F12" s="52"/>
    </row>
    <row r="13" spans="1:6" ht="12.75">
      <c r="A13" s="1706"/>
      <c r="B13" s="369" t="s">
        <v>794</v>
      </c>
      <c r="C13" s="363">
        <v>82.93</v>
      </c>
      <c r="D13" s="52"/>
      <c r="E13" s="51"/>
      <c r="F13" s="52"/>
    </row>
    <row r="14" spans="1:6" ht="13.5" thickBot="1">
      <c r="A14" s="1706"/>
      <c r="B14" s="369" t="s">
        <v>737</v>
      </c>
      <c r="C14" s="363">
        <v>37.102</v>
      </c>
      <c r="D14" s="52"/>
      <c r="E14" s="52"/>
      <c r="F14" s="52"/>
    </row>
    <row r="15" spans="1:6" ht="13.5" thickBot="1">
      <c r="A15" s="1707"/>
      <c r="B15" s="370" t="s">
        <v>486</v>
      </c>
      <c r="C15" s="371">
        <f>SUM(C5:C14)</f>
        <v>2103.4856999999997</v>
      </c>
      <c r="D15" s="53"/>
      <c r="E15" s="53"/>
      <c r="F15" s="53"/>
    </row>
    <row r="16" spans="1:6" ht="13.5" thickBot="1">
      <c r="A16" s="1702" t="s">
        <v>503</v>
      </c>
      <c r="B16" s="1703"/>
      <c r="C16" s="372">
        <f>C3+C4-C15</f>
        <v>6623.6693</v>
      </c>
      <c r="D16" s="362"/>
      <c r="E16" s="362"/>
      <c r="F16" s="362"/>
    </row>
    <row r="17" spans="1:6" ht="12.75">
      <c r="A17" s="362"/>
      <c r="B17" s="362"/>
      <c r="C17" s="364"/>
      <c r="D17" s="362"/>
      <c r="E17" s="362"/>
      <c r="F17" s="362"/>
    </row>
    <row r="18" spans="1:6" ht="12.75">
      <c r="A18" s="373"/>
      <c r="B18" s="373"/>
      <c r="C18" s="374"/>
      <c r="D18" s="362"/>
      <c r="E18" s="362"/>
      <c r="F18" s="362"/>
    </row>
    <row r="19" spans="1:6" ht="12.75">
      <c r="A19" s="375"/>
      <c r="B19" s="373"/>
      <c r="C19" s="374"/>
      <c r="D19" s="362"/>
      <c r="E19" s="362"/>
      <c r="F19" s="362"/>
    </row>
    <row r="20" spans="1:6" ht="12.75">
      <c r="A20" s="373"/>
      <c r="B20" s="373"/>
      <c r="C20" s="374"/>
      <c r="D20" s="362"/>
      <c r="E20" s="362"/>
      <c r="F20" s="362"/>
    </row>
    <row r="21" spans="1:6" ht="12.75">
      <c r="A21" s="376"/>
      <c r="B21" s="373"/>
      <c r="C21" s="374"/>
      <c r="D21" s="362"/>
      <c r="E21" s="362"/>
      <c r="F21" s="362"/>
    </row>
    <row r="22" spans="1:6" ht="12.75">
      <c r="A22" s="377"/>
      <c r="B22" s="373"/>
      <c r="C22" s="374"/>
      <c r="D22" s="362"/>
      <c r="E22" s="362"/>
      <c r="F22" s="362"/>
    </row>
    <row r="23" spans="1:6" ht="12.75">
      <c r="A23" s="362"/>
      <c r="B23" s="362"/>
      <c r="C23" s="364"/>
      <c r="D23" s="362"/>
      <c r="E23" s="362"/>
      <c r="F23" s="362"/>
    </row>
    <row r="24" spans="1:6" ht="12.75">
      <c r="A24" s="362"/>
      <c r="B24" s="362"/>
      <c r="C24" s="364"/>
      <c r="D24" s="362"/>
      <c r="E24" s="362"/>
      <c r="F24" s="362"/>
    </row>
    <row r="25" spans="1:6" ht="12.75">
      <c r="A25" s="362"/>
      <c r="B25" s="362"/>
      <c r="C25" s="364"/>
      <c r="D25" s="362"/>
      <c r="E25" s="362"/>
      <c r="F25" s="362"/>
    </row>
    <row r="26" spans="1:6" ht="12.75">
      <c r="A26" s="362"/>
      <c r="B26" s="362"/>
      <c r="C26" s="364"/>
      <c r="D26" s="362"/>
      <c r="E26" s="362"/>
      <c r="F26" s="362"/>
    </row>
    <row r="27" spans="1:6" ht="12.75">
      <c r="A27" s="362"/>
      <c r="B27" s="362"/>
      <c r="C27" s="364"/>
      <c r="D27" s="362"/>
      <c r="E27" s="362"/>
      <c r="F27" s="362"/>
    </row>
    <row r="28" spans="1:6" ht="12.75">
      <c r="A28" s="362"/>
      <c r="B28" s="362"/>
      <c r="C28" s="364"/>
      <c r="D28" s="362"/>
      <c r="E28" s="362"/>
      <c r="F28" s="362"/>
    </row>
    <row r="29" spans="1:6" ht="12.75">
      <c r="A29" s="362"/>
      <c r="B29" s="362"/>
      <c r="C29" s="364"/>
      <c r="D29" s="362"/>
      <c r="E29" s="362"/>
      <c r="F29" s="362"/>
    </row>
  </sheetData>
  <sheetProtection insertRows="0" deleteRows="0"/>
  <mergeCells count="3">
    <mergeCell ref="A16:B16"/>
    <mergeCell ref="A3:B3"/>
    <mergeCell ref="A5:A15"/>
  </mergeCells>
  <printOptions horizontalCentered="1"/>
  <pageMargins left="0.7874015748031497" right="0.7874015748031497" top="0.984251968503937" bottom="0.984251968503937" header="0.5118110236220472" footer="0.5118110236220472"/>
  <pageSetup horizontalDpi="300" verticalDpi="300" orientation="landscape" paperSize="9" r:id="rId3"/>
  <legacyDrawing r:id="rId2"/>
</worksheet>
</file>

<file path=xl/worksheets/sheet23.xml><?xml version="1.0" encoding="utf-8"?>
<worksheet xmlns="http://schemas.openxmlformats.org/spreadsheetml/2006/main" xmlns:r="http://schemas.openxmlformats.org/officeDocument/2006/relationships">
  <dimension ref="A1:J37"/>
  <sheetViews>
    <sheetView workbookViewId="0" topLeftCell="A1">
      <selection activeCell="F16" sqref="F16"/>
    </sheetView>
  </sheetViews>
  <sheetFormatPr defaultColWidth="9.140625" defaultRowHeight="15"/>
  <cols>
    <col min="1" max="1" width="12.7109375" style="28" customWidth="1"/>
    <col min="2" max="2" width="44.8515625" style="28" customWidth="1"/>
    <col min="3" max="3" width="11.57421875" style="43" customWidth="1"/>
    <col min="4" max="4" width="9.140625" style="28" customWidth="1"/>
    <col min="5" max="5" width="10.00390625" style="28" customWidth="1"/>
    <col min="6" max="16384" width="9.140625" style="28" customWidth="1"/>
  </cols>
  <sheetData>
    <row r="1" spans="1:10" ht="18.75">
      <c r="A1" s="703" t="s">
        <v>19</v>
      </c>
      <c r="B1" s="46"/>
      <c r="D1" s="46"/>
      <c r="E1" s="46"/>
      <c r="F1" s="46"/>
      <c r="G1" s="46"/>
      <c r="H1" s="46"/>
      <c r="I1" s="46"/>
      <c r="J1" s="46"/>
    </row>
    <row r="2" spans="1:10" ht="13.5" thickBot="1">
      <c r="A2" s="46"/>
      <c r="B2" s="46"/>
      <c r="C2" s="55" t="s">
        <v>482</v>
      </c>
      <c r="D2" s="46"/>
      <c r="E2" s="46"/>
      <c r="F2" s="46"/>
      <c r="G2" s="46"/>
      <c r="H2" s="46"/>
      <c r="I2" s="46"/>
      <c r="J2" s="46"/>
    </row>
    <row r="3" spans="1:10" ht="13.5" thickBot="1">
      <c r="A3" s="1682" t="s">
        <v>502</v>
      </c>
      <c r="B3" s="1683"/>
      <c r="C3" s="207">
        <v>90889.78079</v>
      </c>
      <c r="D3" s="49"/>
      <c r="E3" s="48"/>
      <c r="F3" s="49"/>
      <c r="G3" s="46"/>
      <c r="H3" s="46"/>
      <c r="I3" s="46"/>
      <c r="J3" s="46"/>
    </row>
    <row r="4" spans="1:10" ht="12.75">
      <c r="A4" s="1708" t="s">
        <v>504</v>
      </c>
      <c r="B4" s="200" t="s">
        <v>539</v>
      </c>
      <c r="C4" s="208">
        <v>25084.793</v>
      </c>
      <c r="D4" s="49"/>
      <c r="E4" s="48"/>
      <c r="F4" s="49"/>
      <c r="G4" s="46"/>
      <c r="H4" s="46"/>
      <c r="I4" s="46"/>
      <c r="J4" s="46"/>
    </row>
    <row r="5" spans="1:10" ht="12.75">
      <c r="A5" s="1709"/>
      <c r="B5" s="201" t="s">
        <v>505</v>
      </c>
      <c r="C5" s="209">
        <f>702.602-576.074</f>
        <v>126.52800000000002</v>
      </c>
      <c r="D5" s="49"/>
      <c r="E5" s="49"/>
      <c r="F5" s="49"/>
      <c r="G5" s="205"/>
      <c r="H5" s="46"/>
      <c r="I5" s="46"/>
      <c r="J5" s="46"/>
    </row>
    <row r="6" spans="1:10" ht="12.75">
      <c r="A6" s="1709"/>
      <c r="B6" s="201" t="s">
        <v>506</v>
      </c>
      <c r="C6" s="209"/>
      <c r="D6" s="206"/>
      <c r="E6" s="205"/>
      <c r="F6" s="205"/>
      <c r="G6" s="205"/>
      <c r="H6" s="46"/>
      <c r="I6" s="46"/>
      <c r="J6" s="46"/>
    </row>
    <row r="7" spans="1:10" ht="12.75">
      <c r="A7" s="1709"/>
      <c r="B7" s="201" t="s">
        <v>507</v>
      </c>
      <c r="C7" s="209"/>
      <c r="D7" s="206"/>
      <c r="E7" s="206"/>
      <c r="F7" s="206"/>
      <c r="G7" s="206"/>
      <c r="H7" s="46"/>
      <c r="I7" s="46"/>
      <c r="J7" s="46"/>
    </row>
    <row r="8" spans="1:10" ht="12.75">
      <c r="A8" s="1709"/>
      <c r="B8" s="201" t="s">
        <v>530</v>
      </c>
      <c r="C8" s="209"/>
      <c r="D8" s="206"/>
      <c r="E8" s="206"/>
      <c r="F8" s="206"/>
      <c r="G8" s="206"/>
      <c r="H8" s="46"/>
      <c r="I8" s="46"/>
      <c r="J8" s="46"/>
    </row>
    <row r="9" spans="1:10" ht="13.5" thickBot="1">
      <c r="A9" s="1709"/>
      <c r="B9" s="201" t="s">
        <v>676</v>
      </c>
      <c r="C9" s="209"/>
      <c r="D9" s="206"/>
      <c r="E9" s="205"/>
      <c r="F9" s="205"/>
      <c r="G9" s="205"/>
      <c r="H9" s="46"/>
      <c r="I9" s="46"/>
      <c r="J9" s="46"/>
    </row>
    <row r="10" spans="1:10" ht="13.5" thickBot="1">
      <c r="A10" s="1710"/>
      <c r="B10" s="202" t="s">
        <v>486</v>
      </c>
      <c r="C10" s="934">
        <f>SUM(C4:C9)</f>
        <v>25211.321</v>
      </c>
      <c r="D10" s="50"/>
      <c r="E10" s="50"/>
      <c r="F10" s="50"/>
      <c r="G10" s="50"/>
      <c r="H10" s="46"/>
      <c r="I10" s="46"/>
      <c r="J10" s="46"/>
    </row>
    <row r="11" spans="1:10" ht="12.75">
      <c r="A11" s="1684" t="s">
        <v>509</v>
      </c>
      <c r="B11" s="200" t="s">
        <v>540</v>
      </c>
      <c r="C11" s="208">
        <f>4919.86348-576.074</f>
        <v>4343.78948</v>
      </c>
      <c r="D11" s="51"/>
      <c r="E11" s="51"/>
      <c r="F11" s="51"/>
      <c r="G11" s="52"/>
      <c r="H11" s="46"/>
      <c r="I11" s="46"/>
      <c r="J11" s="46"/>
    </row>
    <row r="12" spans="1:10" ht="12.75">
      <c r="A12" s="1685"/>
      <c r="B12" s="201" t="s">
        <v>511</v>
      </c>
      <c r="C12" s="209"/>
      <c r="D12" s="52"/>
      <c r="E12" s="52"/>
      <c r="F12" s="51"/>
      <c r="G12" s="52"/>
      <c r="H12" s="46"/>
      <c r="I12" s="46"/>
      <c r="J12" s="46"/>
    </row>
    <row r="13" spans="1:10" ht="12.75">
      <c r="A13" s="1685"/>
      <c r="B13" s="201" t="s">
        <v>512</v>
      </c>
      <c r="C13" s="209"/>
      <c r="D13" s="52"/>
      <c r="E13" s="52"/>
      <c r="F13" s="52"/>
      <c r="G13" s="52"/>
      <c r="H13" s="46"/>
      <c r="I13" s="46"/>
      <c r="J13" s="46"/>
    </row>
    <row r="14" spans="1:10" ht="12.75">
      <c r="A14" s="1685"/>
      <c r="B14" s="201" t="s">
        <v>531</v>
      </c>
      <c r="C14" s="209"/>
      <c r="D14" s="53"/>
      <c r="E14" s="53"/>
      <c r="F14" s="53"/>
      <c r="G14" s="53"/>
      <c r="H14" s="46"/>
      <c r="I14" s="46"/>
      <c r="J14" s="46"/>
    </row>
    <row r="15" spans="1:10" ht="13.5" thickBot="1">
      <c r="A15" s="1685"/>
      <c r="B15" s="203" t="s">
        <v>677</v>
      </c>
      <c r="C15" s="210"/>
      <c r="D15" s="53"/>
      <c r="E15" s="53"/>
      <c r="F15" s="53"/>
      <c r="G15" s="53"/>
      <c r="H15" s="46"/>
      <c r="I15" s="46"/>
      <c r="J15" s="46"/>
    </row>
    <row r="16" spans="1:10" ht="13.5" thickBot="1">
      <c r="A16" s="1686"/>
      <c r="B16" s="202" t="s">
        <v>486</v>
      </c>
      <c r="C16" s="934">
        <f>SUM(C11:C15)</f>
        <v>4343.78948</v>
      </c>
      <c r="D16" s="50"/>
      <c r="E16" s="50"/>
      <c r="F16" s="50"/>
      <c r="G16" s="50"/>
      <c r="H16" s="46"/>
      <c r="I16" s="46"/>
      <c r="J16" s="46"/>
    </row>
    <row r="17" spans="1:10" ht="13.5" thickBot="1">
      <c r="A17" s="1682" t="s">
        <v>503</v>
      </c>
      <c r="B17" s="1683"/>
      <c r="C17" s="934">
        <f>C3+C10-C16</f>
        <v>111757.31231</v>
      </c>
      <c r="D17" s="50"/>
      <c r="E17" s="50"/>
      <c r="F17" s="50"/>
      <c r="G17" s="50"/>
      <c r="H17" s="46"/>
      <c r="I17" s="46"/>
      <c r="J17" s="46"/>
    </row>
    <row r="18" spans="1:10" ht="12.75">
      <c r="A18" s="50"/>
      <c r="B18" s="50"/>
      <c r="C18" s="54"/>
      <c r="D18" s="50"/>
      <c r="E18" s="50"/>
      <c r="F18" s="50"/>
      <c r="G18" s="50"/>
      <c r="H18" s="46"/>
      <c r="I18" s="46"/>
      <c r="J18" s="46"/>
    </row>
    <row r="19" spans="1:10" ht="12.75">
      <c r="A19" s="248" t="s">
        <v>826</v>
      </c>
      <c r="B19" s="50"/>
      <c r="C19" s="54"/>
      <c r="D19" s="50"/>
      <c r="E19" s="50"/>
      <c r="F19" s="50"/>
      <c r="G19" s="50"/>
      <c r="H19" s="46"/>
      <c r="I19" s="46"/>
      <c r="J19" s="46"/>
    </row>
    <row r="20" spans="1:10" ht="12.75">
      <c r="A20" s="204" t="s">
        <v>623</v>
      </c>
      <c r="B20" s="50"/>
      <c r="C20" s="54"/>
      <c r="D20" s="50"/>
      <c r="E20" s="50"/>
      <c r="F20" s="50"/>
      <c r="G20" s="50"/>
      <c r="H20" s="46"/>
      <c r="I20" s="46"/>
      <c r="J20" s="46"/>
    </row>
    <row r="21" spans="1:10" ht="12.75">
      <c r="A21" s="1145" t="s">
        <v>1066</v>
      </c>
      <c r="B21" s="44"/>
      <c r="C21" s="45"/>
      <c r="D21" s="50"/>
      <c r="E21" s="50"/>
      <c r="F21" s="50"/>
      <c r="G21" s="50"/>
      <c r="H21" s="46"/>
      <c r="I21" s="46"/>
      <c r="J21" s="46"/>
    </row>
    <row r="22" spans="1:10" ht="25.5" customHeight="1">
      <c r="A22" s="1711" t="s">
        <v>1065</v>
      </c>
      <c r="B22" s="1496"/>
      <c r="C22" s="1496"/>
      <c r="D22" s="1496"/>
      <c r="E22" s="50"/>
      <c r="F22" s="50"/>
      <c r="G22" s="50"/>
      <c r="H22" s="46"/>
      <c r="I22" s="46"/>
      <c r="J22" s="46"/>
    </row>
    <row r="23" spans="1:10" ht="12.75">
      <c r="A23" s="50"/>
      <c r="B23" s="50"/>
      <c r="C23" s="54"/>
      <c r="D23" s="50"/>
      <c r="E23" s="50"/>
      <c r="F23" s="50"/>
      <c r="G23" s="50"/>
      <c r="H23" s="46"/>
      <c r="I23" s="46"/>
      <c r="J23" s="46"/>
    </row>
    <row r="24" spans="1:10" ht="12.75">
      <c r="A24" s="50"/>
      <c r="B24" s="50"/>
      <c r="C24" s="54"/>
      <c r="D24" s="50"/>
      <c r="E24" s="50"/>
      <c r="F24" s="50"/>
      <c r="G24" s="50"/>
      <c r="H24" s="46"/>
      <c r="I24" s="46"/>
      <c r="J24" s="46"/>
    </row>
    <row r="25" spans="1:10" ht="12.75">
      <c r="A25" s="50"/>
      <c r="B25" s="50"/>
      <c r="C25" s="54"/>
      <c r="D25" s="50"/>
      <c r="E25" s="50"/>
      <c r="F25" s="50"/>
      <c r="G25" s="50"/>
      <c r="H25" s="46"/>
      <c r="I25" s="46"/>
      <c r="J25" s="46"/>
    </row>
    <row r="26" spans="1:10" ht="12.75">
      <c r="A26" s="50"/>
      <c r="B26" s="50"/>
      <c r="C26" s="54"/>
      <c r="D26" s="50"/>
      <c r="E26" s="50"/>
      <c r="F26" s="50"/>
      <c r="G26" s="50"/>
      <c r="H26" s="46"/>
      <c r="I26" s="46"/>
      <c r="J26" s="46"/>
    </row>
    <row r="27" spans="1:10" ht="12.75">
      <c r="A27" s="50"/>
      <c r="B27" s="50"/>
      <c r="C27" s="54"/>
      <c r="D27" s="50"/>
      <c r="E27" s="50"/>
      <c r="F27" s="50"/>
      <c r="G27" s="50"/>
      <c r="H27" s="46"/>
      <c r="I27" s="46"/>
      <c r="J27" s="46"/>
    </row>
    <row r="28" spans="1:10" ht="12.75">
      <c r="A28" s="50"/>
      <c r="B28" s="50"/>
      <c r="C28" s="54"/>
      <c r="D28" s="50"/>
      <c r="E28" s="50"/>
      <c r="F28" s="50"/>
      <c r="G28" s="50"/>
      <c r="H28" s="46"/>
      <c r="I28" s="46"/>
      <c r="J28" s="46"/>
    </row>
    <row r="29" spans="1:10" ht="12.75">
      <c r="A29" s="50"/>
      <c r="B29" s="50"/>
      <c r="C29" s="54"/>
      <c r="D29" s="50"/>
      <c r="E29" s="50"/>
      <c r="F29" s="50"/>
      <c r="G29" s="50"/>
      <c r="H29" s="46"/>
      <c r="I29" s="46"/>
      <c r="J29" s="46"/>
    </row>
    <row r="30" spans="1:10" ht="12.75">
      <c r="A30" s="46"/>
      <c r="B30" s="46"/>
      <c r="C30" s="47"/>
      <c r="D30" s="46"/>
      <c r="E30" s="46"/>
      <c r="F30" s="46"/>
      <c r="G30" s="46"/>
      <c r="H30" s="46"/>
      <c r="I30" s="46"/>
      <c r="J30" s="46"/>
    </row>
    <row r="31" spans="1:10" ht="12.75">
      <c r="A31" s="46"/>
      <c r="B31" s="46"/>
      <c r="C31" s="47"/>
      <c r="D31" s="46"/>
      <c r="E31" s="46"/>
      <c r="F31" s="46"/>
      <c r="G31" s="46"/>
      <c r="H31" s="46"/>
      <c r="I31" s="46"/>
      <c r="J31" s="46"/>
    </row>
    <row r="32" spans="1:10" ht="12.75">
      <c r="A32" s="46"/>
      <c r="B32" s="46"/>
      <c r="C32" s="47"/>
      <c r="D32" s="46"/>
      <c r="E32" s="46"/>
      <c r="F32" s="46"/>
      <c r="G32" s="46"/>
      <c r="H32" s="46"/>
      <c r="I32" s="46"/>
      <c r="J32" s="46"/>
    </row>
    <row r="33" spans="1:10" ht="12.75">
      <c r="A33" s="46"/>
      <c r="B33" s="46"/>
      <c r="C33" s="47"/>
      <c r="D33" s="46"/>
      <c r="E33" s="46"/>
      <c r="F33" s="46"/>
      <c r="G33" s="46"/>
      <c r="H33" s="46"/>
      <c r="I33" s="46"/>
      <c r="J33" s="46"/>
    </row>
    <row r="34" spans="1:10" ht="12.75">
      <c r="A34" s="46"/>
      <c r="B34" s="46"/>
      <c r="C34" s="47"/>
      <c r="D34" s="46"/>
      <c r="E34" s="46"/>
      <c r="F34" s="46"/>
      <c r="G34" s="46"/>
      <c r="H34" s="46"/>
      <c r="I34" s="46"/>
      <c r="J34" s="46"/>
    </row>
    <row r="35" spans="1:10" ht="12.75">
      <c r="A35" s="46"/>
      <c r="B35" s="46"/>
      <c r="D35" s="46"/>
      <c r="E35" s="46"/>
      <c r="F35" s="46"/>
      <c r="G35" s="46"/>
      <c r="H35" s="46"/>
      <c r="I35" s="46"/>
      <c r="J35" s="46"/>
    </row>
    <row r="36" spans="4:10" ht="12.75">
      <c r="D36" s="46"/>
      <c r="E36" s="46"/>
      <c r="F36" s="46"/>
      <c r="G36" s="46"/>
      <c r="H36" s="46"/>
      <c r="I36" s="46"/>
      <c r="J36" s="46"/>
    </row>
    <row r="37" spans="4:10" ht="12.75">
      <c r="D37" s="46"/>
      <c r="E37" s="46"/>
      <c r="F37" s="46"/>
      <c r="G37" s="46"/>
      <c r="H37" s="46"/>
      <c r="I37" s="46"/>
      <c r="J37" s="46"/>
    </row>
  </sheetData>
  <sheetProtection insertRows="0" deleteRows="0"/>
  <mergeCells count="5">
    <mergeCell ref="A4:A10"/>
    <mergeCell ref="A11:A16"/>
    <mergeCell ref="A3:B3"/>
    <mergeCell ref="A17:B17"/>
    <mergeCell ref="A22:D22"/>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G90"/>
  <sheetViews>
    <sheetView zoomScalePageLayoutView="0" workbookViewId="0" topLeftCell="A1">
      <pane ySplit="5" topLeftCell="A15" activePane="bottomLeft" state="frozen"/>
      <selection pane="topLeft" activeCell="D91" activeCellId="1" sqref="D93:E144 D7:E91"/>
      <selection pane="bottomLeft" activeCell="D47" sqref="D47"/>
    </sheetView>
  </sheetViews>
  <sheetFormatPr defaultColWidth="9.140625" defaultRowHeight="15"/>
  <cols>
    <col min="1" max="1" width="60.421875" style="198" customWidth="1"/>
    <col min="2" max="2" width="13.8515625" style="199" customWidth="1"/>
    <col min="3" max="3" width="9.140625" style="199" customWidth="1"/>
    <col min="4" max="4" width="12.57421875" style="197" customWidth="1"/>
    <col min="5" max="5" width="15.140625" style="197" customWidth="1"/>
    <col min="6" max="6" width="8.8515625" style="70" bestFit="1" customWidth="1"/>
    <col min="7" max="7" width="9.140625" style="768" customWidth="1"/>
    <col min="8" max="16384" width="9.140625" style="70" customWidth="1"/>
  </cols>
  <sheetData>
    <row r="1" spans="1:6" ht="18.75">
      <c r="A1" s="1360" t="s">
        <v>962</v>
      </c>
      <c r="B1" s="1360"/>
      <c r="C1" s="1360"/>
      <c r="D1" s="1360"/>
      <c r="E1" s="1360"/>
      <c r="F1" s="20"/>
    </row>
    <row r="2" spans="1:6" ht="12.75" customHeight="1" thickBot="1">
      <c r="A2" s="1361"/>
      <c r="B2" s="1361"/>
      <c r="C2" s="1361"/>
      <c r="D2" s="1361"/>
      <c r="E2" s="1361"/>
      <c r="F2" s="20"/>
    </row>
    <row r="3" spans="1:6" ht="27.75" customHeight="1" thickBot="1">
      <c r="A3" s="1362" t="s">
        <v>630</v>
      </c>
      <c r="B3" s="1363"/>
      <c r="C3" s="1363"/>
      <c r="D3" s="1363"/>
      <c r="E3" s="1364"/>
      <c r="F3" s="56"/>
    </row>
    <row r="4" spans="1:6" ht="15" customHeight="1" thickBot="1">
      <c r="A4" s="1365" t="s">
        <v>584</v>
      </c>
      <c r="B4" s="1366"/>
      <c r="C4" s="1366"/>
      <c r="D4" s="1366"/>
      <c r="E4" s="1367"/>
      <c r="F4" s="20"/>
    </row>
    <row r="5" spans="1:7" s="193" customFormat="1" ht="40.5" customHeight="1" thickBot="1">
      <c r="A5" s="25" t="s">
        <v>585</v>
      </c>
      <c r="B5" s="26" t="s">
        <v>627</v>
      </c>
      <c r="C5" s="27" t="s">
        <v>631</v>
      </c>
      <c r="D5" s="79" t="s">
        <v>32</v>
      </c>
      <c r="E5" s="80" t="s">
        <v>33</v>
      </c>
      <c r="F5" s="58"/>
      <c r="G5" s="769" t="s">
        <v>968</v>
      </c>
    </row>
    <row r="6" spans="1:7" s="193" customFormat="1" ht="12.75" customHeight="1">
      <c r="A6" s="69" t="s">
        <v>450</v>
      </c>
      <c r="B6" s="1368"/>
      <c r="C6" s="1369"/>
      <c r="D6" s="81" t="s">
        <v>568</v>
      </c>
      <c r="E6" s="82" t="s">
        <v>488</v>
      </c>
      <c r="F6" s="57"/>
      <c r="G6" s="770"/>
    </row>
    <row r="7" spans="1:7" ht="12.75">
      <c r="A7" s="705" t="s">
        <v>834</v>
      </c>
      <c r="B7" s="707" t="s">
        <v>844</v>
      </c>
      <c r="C7" s="59" t="s">
        <v>118</v>
      </c>
      <c r="D7" s="834">
        <f>SUM(D8:D13)</f>
        <v>60212.958020000005</v>
      </c>
      <c r="E7" s="835">
        <f>SUM(E8:E13)</f>
        <v>1168.28033</v>
      </c>
      <c r="F7" s="60"/>
      <c r="G7" s="771">
        <f>D7+E7</f>
        <v>61381.23835000001</v>
      </c>
    </row>
    <row r="8" spans="1:7" ht="12.75">
      <c r="A8" s="194" t="s">
        <v>835</v>
      </c>
      <c r="B8" s="706" t="s">
        <v>836</v>
      </c>
      <c r="C8" s="61" t="s">
        <v>121</v>
      </c>
      <c r="D8" s="315">
        <v>12487.70867</v>
      </c>
      <c r="E8" s="316">
        <v>196.0199</v>
      </c>
      <c r="F8" s="60"/>
      <c r="G8" s="771">
        <f aca="true" t="shared" si="0" ref="G8:G71">D8+E8</f>
        <v>12683.72857</v>
      </c>
    </row>
    <row r="9" spans="1:7" ht="12.75">
      <c r="A9" s="194" t="s">
        <v>837</v>
      </c>
      <c r="B9" s="62">
        <v>504</v>
      </c>
      <c r="C9" s="61" t="s">
        <v>124</v>
      </c>
      <c r="D9" s="315">
        <v>1.286</v>
      </c>
      <c r="E9" s="316">
        <v>34.60867</v>
      </c>
      <c r="F9" s="60"/>
      <c r="G9" s="771">
        <f t="shared" si="0"/>
        <v>35.89467</v>
      </c>
    </row>
    <row r="10" spans="1:7" ht="12.75">
      <c r="A10" s="194" t="s">
        <v>838</v>
      </c>
      <c r="B10" s="62">
        <v>511</v>
      </c>
      <c r="C10" s="61" t="s">
        <v>127</v>
      </c>
      <c r="D10" s="315">
        <v>1526.60553</v>
      </c>
      <c r="E10" s="316">
        <v>5.854</v>
      </c>
      <c r="F10" s="60"/>
      <c r="G10" s="771">
        <f t="shared" si="0"/>
        <v>1532.45953</v>
      </c>
    </row>
    <row r="11" spans="1:7" ht="12.75">
      <c r="A11" s="194" t="s">
        <v>839</v>
      </c>
      <c r="B11" s="62">
        <v>512</v>
      </c>
      <c r="C11" s="61" t="s">
        <v>130</v>
      </c>
      <c r="D11" s="315">
        <v>11517.53266</v>
      </c>
      <c r="E11" s="316">
        <v>20.2275</v>
      </c>
      <c r="F11" s="60"/>
      <c r="G11" s="771">
        <f t="shared" si="0"/>
        <v>11537.760160000002</v>
      </c>
    </row>
    <row r="12" spans="1:7" ht="12.75">
      <c r="A12" s="194" t="s">
        <v>840</v>
      </c>
      <c r="B12" s="62">
        <v>513</v>
      </c>
      <c r="C12" s="61" t="s">
        <v>133</v>
      </c>
      <c r="D12" s="315">
        <v>1046.11552</v>
      </c>
      <c r="E12" s="316">
        <v>566.61318</v>
      </c>
      <c r="F12" s="60"/>
      <c r="G12" s="771">
        <f t="shared" si="0"/>
        <v>1612.7287000000001</v>
      </c>
    </row>
    <row r="13" spans="1:7" ht="12.75">
      <c r="A13" s="194" t="s">
        <v>841</v>
      </c>
      <c r="B13" s="62">
        <v>518</v>
      </c>
      <c r="C13" s="61" t="s">
        <v>136</v>
      </c>
      <c r="D13" s="315">
        <v>33633.70964</v>
      </c>
      <c r="E13" s="316">
        <v>344.95708</v>
      </c>
      <c r="F13" s="60"/>
      <c r="G13" s="771">
        <f t="shared" si="0"/>
        <v>33978.66672</v>
      </c>
    </row>
    <row r="14" spans="1:7" ht="12.75">
      <c r="A14" s="194" t="s">
        <v>842</v>
      </c>
      <c r="B14" s="707" t="s">
        <v>845</v>
      </c>
      <c r="C14" s="61" t="s">
        <v>139</v>
      </c>
      <c r="D14" s="834">
        <f>SUM(D15:D17)</f>
        <v>0</v>
      </c>
      <c r="E14" s="835">
        <f>SUM(E15:E17)</f>
        <v>0</v>
      </c>
      <c r="F14" s="60"/>
      <c r="G14" s="771">
        <f t="shared" si="0"/>
        <v>0</v>
      </c>
    </row>
    <row r="15" spans="1:7" ht="12.75">
      <c r="A15" s="194" t="s">
        <v>843</v>
      </c>
      <c r="B15" s="706" t="s">
        <v>927</v>
      </c>
      <c r="C15" s="61" t="s">
        <v>142</v>
      </c>
      <c r="D15" s="315"/>
      <c r="E15" s="316"/>
      <c r="F15" s="60"/>
      <c r="G15" s="771">
        <f t="shared" si="0"/>
        <v>0</v>
      </c>
    </row>
    <row r="16" spans="1:7" ht="12.75">
      <c r="A16" s="194" t="s">
        <v>846</v>
      </c>
      <c r="B16" s="62">
        <v>571.572</v>
      </c>
      <c r="C16" s="61" t="s">
        <v>145</v>
      </c>
      <c r="D16" s="315"/>
      <c r="E16" s="316"/>
      <c r="F16" s="60"/>
      <c r="G16" s="771">
        <f t="shared" si="0"/>
        <v>0</v>
      </c>
    </row>
    <row r="17" spans="1:7" ht="12.75">
      <c r="A17" s="194" t="s">
        <v>847</v>
      </c>
      <c r="B17" s="62">
        <v>573.574</v>
      </c>
      <c r="C17" s="61" t="s">
        <v>148</v>
      </c>
      <c r="D17" s="315"/>
      <c r="E17" s="316"/>
      <c r="F17" s="60"/>
      <c r="G17" s="771">
        <f t="shared" si="0"/>
        <v>0</v>
      </c>
    </row>
    <row r="18" spans="1:7" ht="12.75">
      <c r="A18" s="194" t="s">
        <v>848</v>
      </c>
      <c r="B18" s="706" t="s">
        <v>854</v>
      </c>
      <c r="C18" s="195" t="s">
        <v>151</v>
      </c>
      <c r="D18" s="844">
        <f>SUM(D19:D23)</f>
        <v>286838.38662</v>
      </c>
      <c r="E18" s="845">
        <f>SUM(E19:E23)</f>
        <v>1296.175</v>
      </c>
      <c r="F18" s="60"/>
      <c r="G18" s="771">
        <f t="shared" si="0"/>
        <v>288134.56162</v>
      </c>
    </row>
    <row r="19" spans="1:7" ht="12.75">
      <c r="A19" s="194" t="s">
        <v>849</v>
      </c>
      <c r="B19" s="62">
        <v>521</v>
      </c>
      <c r="C19" s="195" t="s">
        <v>154</v>
      </c>
      <c r="D19" s="315">
        <v>212191.11</v>
      </c>
      <c r="E19" s="316">
        <v>975.258</v>
      </c>
      <c r="F19" s="60"/>
      <c r="G19" s="771">
        <f t="shared" si="0"/>
        <v>213166.368</v>
      </c>
    </row>
    <row r="20" spans="1:7" ht="12.75">
      <c r="A20" s="194" t="s">
        <v>850</v>
      </c>
      <c r="B20" s="62">
        <v>524</v>
      </c>
      <c r="C20" s="195" t="s">
        <v>156</v>
      </c>
      <c r="D20" s="315">
        <v>67462.33545</v>
      </c>
      <c r="E20" s="316">
        <v>320.917</v>
      </c>
      <c r="F20" s="60"/>
      <c r="G20" s="771">
        <f t="shared" si="0"/>
        <v>67783.25245</v>
      </c>
    </row>
    <row r="21" spans="1:7" ht="12.75">
      <c r="A21" s="194" t="s">
        <v>851</v>
      </c>
      <c r="B21" s="62">
        <v>525</v>
      </c>
      <c r="C21" s="195" t="s">
        <v>159</v>
      </c>
      <c r="D21" s="315"/>
      <c r="E21" s="316"/>
      <c r="F21" s="60"/>
      <c r="G21" s="771">
        <f t="shared" si="0"/>
        <v>0</v>
      </c>
    </row>
    <row r="22" spans="1:7" ht="12.75">
      <c r="A22" s="194" t="s">
        <v>852</v>
      </c>
      <c r="B22" s="62">
        <v>527</v>
      </c>
      <c r="C22" s="195" t="s">
        <v>161</v>
      </c>
      <c r="D22" s="315">
        <v>1153.288</v>
      </c>
      <c r="E22" s="316"/>
      <c r="F22" s="60"/>
      <c r="G22" s="771">
        <f t="shared" si="0"/>
        <v>1153.288</v>
      </c>
    </row>
    <row r="23" spans="1:7" ht="12.75">
      <c r="A23" s="194" t="s">
        <v>853</v>
      </c>
      <c r="B23" s="62">
        <v>528</v>
      </c>
      <c r="C23" s="195" t="s">
        <v>164</v>
      </c>
      <c r="D23" s="317">
        <v>6031.65317</v>
      </c>
      <c r="E23" s="316"/>
      <c r="F23" s="60"/>
      <c r="G23" s="771">
        <f t="shared" si="0"/>
        <v>6031.65317</v>
      </c>
    </row>
    <row r="24" spans="1:7" ht="12.75">
      <c r="A24" s="194" t="s">
        <v>855</v>
      </c>
      <c r="B24" s="706" t="s">
        <v>858</v>
      </c>
      <c r="C24" s="195" t="s">
        <v>168</v>
      </c>
      <c r="D24" s="844">
        <f>SUM(D25:D25)</f>
        <v>768.3</v>
      </c>
      <c r="E24" s="845">
        <f>SUM(E25:E25)</f>
        <v>0</v>
      </c>
      <c r="F24" s="60"/>
      <c r="G24" s="771">
        <f t="shared" si="0"/>
        <v>768.3</v>
      </c>
    </row>
    <row r="25" spans="1:7" ht="12.75">
      <c r="A25" s="194" t="s">
        <v>856</v>
      </c>
      <c r="B25" s="706" t="s">
        <v>857</v>
      </c>
      <c r="C25" s="195" t="s">
        <v>171</v>
      </c>
      <c r="D25" s="315">
        <v>768.3</v>
      </c>
      <c r="E25" s="316"/>
      <c r="F25" s="60"/>
      <c r="G25" s="771">
        <f t="shared" si="0"/>
        <v>768.3</v>
      </c>
    </row>
    <row r="26" spans="1:7" ht="12.75">
      <c r="A26" s="194" t="s">
        <v>859</v>
      </c>
      <c r="B26" s="706" t="s">
        <v>886</v>
      </c>
      <c r="C26" s="195" t="s">
        <v>174</v>
      </c>
      <c r="D26" s="844">
        <f>SUM(D27:D33)</f>
        <v>94793.13047999999</v>
      </c>
      <c r="E26" s="845">
        <f>SUM(E27:E33)</f>
        <v>189.53016</v>
      </c>
      <c r="F26" s="60"/>
      <c r="G26" s="771">
        <f t="shared" si="0"/>
        <v>94982.66063999999</v>
      </c>
    </row>
    <row r="27" spans="1:7" ht="12.75">
      <c r="A27" s="194" t="s">
        <v>860</v>
      </c>
      <c r="B27" s="62">
        <v>541.542</v>
      </c>
      <c r="C27" s="195" t="s">
        <v>176</v>
      </c>
      <c r="D27" s="315"/>
      <c r="E27" s="316">
        <v>23.74047</v>
      </c>
      <c r="F27" s="60"/>
      <c r="G27" s="771">
        <f t="shared" si="0"/>
        <v>23.74047</v>
      </c>
    </row>
    <row r="28" spans="1:7" ht="12.75">
      <c r="A28" s="194" t="s">
        <v>861</v>
      </c>
      <c r="B28" s="62">
        <v>543</v>
      </c>
      <c r="C28" s="195" t="s">
        <v>178</v>
      </c>
      <c r="D28" s="315"/>
      <c r="E28" s="316"/>
      <c r="F28" s="60"/>
      <c r="G28" s="771">
        <f t="shared" si="0"/>
        <v>0</v>
      </c>
    </row>
    <row r="29" spans="1:7" ht="12.75">
      <c r="A29" s="194" t="s">
        <v>862</v>
      </c>
      <c r="B29" s="62">
        <v>544</v>
      </c>
      <c r="C29" s="195" t="s">
        <v>180</v>
      </c>
      <c r="D29" s="315"/>
      <c r="E29" s="316"/>
      <c r="F29" s="60"/>
      <c r="G29" s="771">
        <f t="shared" si="0"/>
        <v>0</v>
      </c>
    </row>
    <row r="30" spans="1:7" ht="12.75">
      <c r="A30" s="194" t="s">
        <v>863</v>
      </c>
      <c r="B30" s="62">
        <v>545</v>
      </c>
      <c r="C30" s="195" t="s">
        <v>183</v>
      </c>
      <c r="D30" s="315">
        <v>1078.8205</v>
      </c>
      <c r="E30" s="316">
        <v>1.38731</v>
      </c>
      <c r="F30" s="60"/>
      <c r="G30" s="771">
        <f t="shared" si="0"/>
        <v>1080.20781</v>
      </c>
    </row>
    <row r="31" spans="1:7" ht="12.75">
      <c r="A31" s="194" t="s">
        <v>864</v>
      </c>
      <c r="B31" s="62">
        <v>546</v>
      </c>
      <c r="C31" s="195" t="s">
        <v>186</v>
      </c>
      <c r="D31" s="315">
        <v>32.964</v>
      </c>
      <c r="E31" s="316">
        <v>25</v>
      </c>
      <c r="F31" s="60"/>
      <c r="G31" s="771">
        <f t="shared" si="0"/>
        <v>57.964</v>
      </c>
    </row>
    <row r="32" spans="1:7" ht="12.75">
      <c r="A32" s="194" t="s">
        <v>865</v>
      </c>
      <c r="B32" s="62">
        <v>548</v>
      </c>
      <c r="C32" s="195" t="s">
        <v>189</v>
      </c>
      <c r="D32" s="315"/>
      <c r="E32" s="316"/>
      <c r="F32" s="60"/>
      <c r="G32" s="771">
        <f t="shared" si="0"/>
        <v>0</v>
      </c>
    </row>
    <row r="33" spans="1:7" ht="12.75">
      <c r="A33" s="194" t="s">
        <v>866</v>
      </c>
      <c r="B33" s="62">
        <v>549</v>
      </c>
      <c r="C33" s="195" t="s">
        <v>191</v>
      </c>
      <c r="D33" s="315">
        <v>93681.34598</v>
      </c>
      <c r="E33" s="316">
        <v>139.40238</v>
      </c>
      <c r="F33" s="60"/>
      <c r="G33" s="771">
        <f t="shared" si="0"/>
        <v>93820.74836</v>
      </c>
    </row>
    <row r="34" spans="1:7" ht="12.75" customHeight="1">
      <c r="A34" s="194" t="s">
        <v>867</v>
      </c>
      <c r="B34" s="706" t="s">
        <v>868</v>
      </c>
      <c r="C34" s="195" t="s">
        <v>192</v>
      </c>
      <c r="D34" s="844">
        <f>SUM(D35:D39)</f>
        <v>5591.91686</v>
      </c>
      <c r="E34" s="845">
        <f>SUM(E35:E39)</f>
        <v>0</v>
      </c>
      <c r="F34" s="60"/>
      <c r="G34" s="771">
        <f t="shared" si="0"/>
        <v>5591.91686</v>
      </c>
    </row>
    <row r="35" spans="1:7" ht="12.75">
      <c r="A35" s="194" t="s">
        <v>869</v>
      </c>
      <c r="B35" s="62">
        <v>551</v>
      </c>
      <c r="C35" s="195" t="s">
        <v>194</v>
      </c>
      <c r="D35" s="315">
        <v>5591.91686</v>
      </c>
      <c r="E35" s="316"/>
      <c r="F35" s="60"/>
      <c r="G35" s="771">
        <f t="shared" si="0"/>
        <v>5591.91686</v>
      </c>
    </row>
    <row r="36" spans="1:7" ht="12.75" customHeight="1">
      <c r="A36" s="194" t="s">
        <v>870</v>
      </c>
      <c r="B36" s="62">
        <v>552</v>
      </c>
      <c r="C36" s="195" t="s">
        <v>197</v>
      </c>
      <c r="D36" s="315"/>
      <c r="E36" s="316"/>
      <c r="F36" s="60"/>
      <c r="G36" s="771">
        <f t="shared" si="0"/>
        <v>0</v>
      </c>
    </row>
    <row r="37" spans="1:7" ht="12.75">
      <c r="A37" s="194" t="s">
        <v>871</v>
      </c>
      <c r="B37" s="62">
        <v>553</v>
      </c>
      <c r="C37" s="195" t="s">
        <v>200</v>
      </c>
      <c r="D37" s="315"/>
      <c r="E37" s="316"/>
      <c r="F37" s="60"/>
      <c r="G37" s="771">
        <f t="shared" si="0"/>
        <v>0</v>
      </c>
    </row>
    <row r="38" spans="1:7" ht="12.75">
      <c r="A38" s="194" t="s">
        <v>872</v>
      </c>
      <c r="B38" s="62">
        <v>554</v>
      </c>
      <c r="C38" s="195" t="s">
        <v>203</v>
      </c>
      <c r="D38" s="315"/>
      <c r="E38" s="316"/>
      <c r="F38" s="60"/>
      <c r="G38" s="771">
        <f t="shared" si="0"/>
        <v>0</v>
      </c>
    </row>
    <row r="39" spans="1:7" ht="12.75">
      <c r="A39" s="194" t="s">
        <v>875</v>
      </c>
      <c r="B39" s="62">
        <v>556.559</v>
      </c>
      <c r="C39" s="195" t="s">
        <v>206</v>
      </c>
      <c r="D39" s="315"/>
      <c r="E39" s="316"/>
      <c r="F39" s="60"/>
      <c r="G39" s="771">
        <f t="shared" si="0"/>
        <v>0</v>
      </c>
    </row>
    <row r="40" spans="1:7" ht="12.75">
      <c r="A40" s="194" t="s">
        <v>873</v>
      </c>
      <c r="B40" s="706" t="s">
        <v>874</v>
      </c>
      <c r="C40" s="195" t="s">
        <v>209</v>
      </c>
      <c r="D40" s="844">
        <f>SUM(D41:D41)</f>
        <v>0</v>
      </c>
      <c r="E40" s="845">
        <f>SUM(E41:E41)</f>
        <v>0</v>
      </c>
      <c r="F40" s="60"/>
      <c r="G40" s="771">
        <f t="shared" si="0"/>
        <v>0</v>
      </c>
    </row>
    <row r="41" spans="1:7" ht="25.5">
      <c r="A41" s="194" t="s">
        <v>876</v>
      </c>
      <c r="B41" s="62">
        <v>581.582</v>
      </c>
      <c r="C41" s="195" t="s">
        <v>212</v>
      </c>
      <c r="D41" s="315"/>
      <c r="E41" s="316"/>
      <c r="F41" s="60"/>
      <c r="G41" s="771">
        <f t="shared" si="0"/>
        <v>0</v>
      </c>
    </row>
    <row r="42" spans="1:7" ht="12.75">
      <c r="A42" s="22" t="s">
        <v>455</v>
      </c>
      <c r="B42" s="706" t="s">
        <v>878</v>
      </c>
      <c r="C42" s="195" t="s">
        <v>215</v>
      </c>
      <c r="D42" s="844">
        <f>D43</f>
        <v>1275.251</v>
      </c>
      <c r="E42" s="845">
        <f>E43</f>
        <v>0.659</v>
      </c>
      <c r="F42" s="60"/>
      <c r="G42" s="771">
        <f t="shared" si="0"/>
        <v>1275.91</v>
      </c>
    </row>
    <row r="43" spans="1:7" ht="12.75">
      <c r="A43" s="194" t="s">
        <v>877</v>
      </c>
      <c r="B43" s="62">
        <v>591.595</v>
      </c>
      <c r="C43" s="195" t="s">
        <v>218</v>
      </c>
      <c r="D43" s="315">
        <v>1275.251</v>
      </c>
      <c r="E43" s="316">
        <v>0.659</v>
      </c>
      <c r="F43" s="60"/>
      <c r="G43" s="771">
        <f t="shared" si="0"/>
        <v>1275.91</v>
      </c>
    </row>
    <row r="44" spans="1:7" ht="25.5">
      <c r="A44" s="194" t="s">
        <v>456</v>
      </c>
      <c r="B44" s="196" t="s">
        <v>879</v>
      </c>
      <c r="C44" s="195" t="s">
        <v>221</v>
      </c>
      <c r="D44" s="844">
        <f>SUM(D7,D14,D18,D24,D26,D34,D40,D42)</f>
        <v>449479.94298</v>
      </c>
      <c r="E44" s="845">
        <f>SUM(E7,E14,E18,E24,E26,E34,E40,E42)</f>
        <v>2654.6444899999997</v>
      </c>
      <c r="F44" s="60"/>
      <c r="G44" s="771">
        <f t="shared" si="0"/>
        <v>452134.58746999997</v>
      </c>
    </row>
    <row r="45" spans="1:7" ht="23.25" customHeight="1">
      <c r="A45" s="194" t="s">
        <v>883</v>
      </c>
      <c r="B45" s="196" t="s">
        <v>882</v>
      </c>
      <c r="C45" s="195" t="s">
        <v>250</v>
      </c>
      <c r="D45" s="844">
        <f>D46</f>
        <v>9753.92108</v>
      </c>
      <c r="E45" s="845">
        <f>E46</f>
        <v>22.31239</v>
      </c>
      <c r="F45" s="60"/>
      <c r="G45" s="771">
        <f t="shared" si="0"/>
        <v>9776.23347</v>
      </c>
    </row>
    <row r="46" spans="1:7" ht="12.75" customHeight="1">
      <c r="A46" s="194" t="s">
        <v>881</v>
      </c>
      <c r="B46" s="389">
        <v>799</v>
      </c>
      <c r="C46" s="195" t="s">
        <v>880</v>
      </c>
      <c r="D46" s="317">
        <v>9753.92108</v>
      </c>
      <c r="E46" s="318">
        <v>22.31239</v>
      </c>
      <c r="F46" s="60"/>
      <c r="G46" s="771">
        <f t="shared" si="0"/>
        <v>9776.23347</v>
      </c>
    </row>
    <row r="47" spans="1:7" ht="13.5" thickBot="1">
      <c r="A47" s="312" t="s">
        <v>34</v>
      </c>
      <c r="B47" s="313" t="s">
        <v>884</v>
      </c>
      <c r="C47" s="314" t="s">
        <v>885</v>
      </c>
      <c r="D47" s="854">
        <f>D44+D45</f>
        <v>459233.86406</v>
      </c>
      <c r="E47" s="855">
        <f>E44+E45</f>
        <v>2676.9568799999997</v>
      </c>
      <c r="F47" s="60"/>
      <c r="G47" s="771">
        <f t="shared" si="0"/>
        <v>461910.82094</v>
      </c>
    </row>
    <row r="48" spans="1:6" ht="13.5" thickBot="1">
      <c r="A48" s="1370" t="s">
        <v>457</v>
      </c>
      <c r="B48" s="1371"/>
      <c r="C48" s="1371"/>
      <c r="D48" s="1371"/>
      <c r="E48" s="1372"/>
      <c r="F48" s="58"/>
    </row>
    <row r="49" spans="1:7" ht="12.75">
      <c r="A49" s="705" t="s">
        <v>887</v>
      </c>
      <c r="B49" s="709" t="s">
        <v>890</v>
      </c>
      <c r="C49" s="708" t="s">
        <v>223</v>
      </c>
      <c r="D49" s="858">
        <f>SUM(D50)</f>
        <v>361681.22321</v>
      </c>
      <c r="E49" s="859">
        <f>SUM(E50)</f>
        <v>0</v>
      </c>
      <c r="F49" s="60"/>
      <c r="G49" s="771">
        <f t="shared" si="0"/>
        <v>361681.22321</v>
      </c>
    </row>
    <row r="50" spans="1:7" ht="12.75">
      <c r="A50" s="194" t="s">
        <v>888</v>
      </c>
      <c r="B50" s="62">
        <v>691</v>
      </c>
      <c r="C50" s="195" t="s">
        <v>225</v>
      </c>
      <c r="D50" s="315">
        <v>361681.22321</v>
      </c>
      <c r="E50" s="316"/>
      <c r="F50" s="60"/>
      <c r="G50" s="771">
        <f t="shared" si="0"/>
        <v>361681.22321</v>
      </c>
    </row>
    <row r="51" spans="1:7" ht="12.75">
      <c r="A51" s="194" t="s">
        <v>894</v>
      </c>
      <c r="B51" s="706" t="s">
        <v>889</v>
      </c>
      <c r="C51" s="195" t="s">
        <v>227</v>
      </c>
      <c r="D51" s="844">
        <f>SUM(D52:D54)</f>
        <v>0</v>
      </c>
      <c r="E51" s="845">
        <f>SUM(E52:E54)</f>
        <v>0</v>
      </c>
      <c r="F51" s="60"/>
      <c r="G51" s="771">
        <f t="shared" si="0"/>
        <v>0</v>
      </c>
    </row>
    <row r="52" spans="1:7" ht="12.75">
      <c r="A52" s="194" t="s">
        <v>891</v>
      </c>
      <c r="B52" s="62">
        <v>681</v>
      </c>
      <c r="C52" s="195" t="s">
        <v>229</v>
      </c>
      <c r="D52" s="317"/>
      <c r="E52" s="318"/>
      <c r="F52" s="60"/>
      <c r="G52" s="771">
        <f t="shared" si="0"/>
        <v>0</v>
      </c>
    </row>
    <row r="53" spans="1:7" ht="12.75">
      <c r="A53" s="194" t="s">
        <v>892</v>
      </c>
      <c r="B53" s="62">
        <v>682</v>
      </c>
      <c r="C53" s="195" t="s">
        <v>232</v>
      </c>
      <c r="D53" s="317"/>
      <c r="E53" s="318"/>
      <c r="F53" s="60"/>
      <c r="G53" s="771">
        <f t="shared" si="0"/>
        <v>0</v>
      </c>
    </row>
    <row r="54" spans="1:7" ht="12.75">
      <c r="A54" s="194" t="s">
        <v>893</v>
      </c>
      <c r="B54" s="62">
        <v>684</v>
      </c>
      <c r="C54" s="195" t="s">
        <v>234</v>
      </c>
      <c r="D54" s="317"/>
      <c r="E54" s="318"/>
      <c r="F54" s="60"/>
      <c r="G54" s="771">
        <f t="shared" si="0"/>
        <v>0</v>
      </c>
    </row>
    <row r="55" spans="1:7" ht="12.75">
      <c r="A55" s="194" t="s">
        <v>895</v>
      </c>
      <c r="B55" s="706" t="s">
        <v>896</v>
      </c>
      <c r="C55" s="195" t="s">
        <v>237</v>
      </c>
      <c r="D55" s="894">
        <v>61242.97078</v>
      </c>
      <c r="E55" s="895">
        <v>1680.25194</v>
      </c>
      <c r="F55" s="60"/>
      <c r="G55" s="771">
        <f t="shared" si="0"/>
        <v>62923.222720000005</v>
      </c>
    </row>
    <row r="56" spans="1:7" ht="12.75">
      <c r="A56" s="194" t="s">
        <v>897</v>
      </c>
      <c r="B56" s="706" t="s">
        <v>898</v>
      </c>
      <c r="C56" s="195" t="s">
        <v>240</v>
      </c>
      <c r="D56" s="844">
        <f>SUM(D57:D62)</f>
        <v>28859.10473</v>
      </c>
      <c r="E56" s="845">
        <f>SUM(E57:E62)</f>
        <v>0.37935</v>
      </c>
      <c r="F56" s="60"/>
      <c r="G56" s="771">
        <f t="shared" si="0"/>
        <v>28859.48408</v>
      </c>
    </row>
    <row r="57" spans="1:7" ht="12.75">
      <c r="A57" s="194" t="s">
        <v>899</v>
      </c>
      <c r="B57" s="62">
        <v>641.642</v>
      </c>
      <c r="C57" s="195" t="s">
        <v>243</v>
      </c>
      <c r="D57" s="315"/>
      <c r="E57" s="316"/>
      <c r="F57" s="60"/>
      <c r="G57" s="771">
        <f t="shared" si="0"/>
        <v>0</v>
      </c>
    </row>
    <row r="58" spans="1:7" ht="12.75">
      <c r="A58" s="194" t="s">
        <v>900</v>
      </c>
      <c r="B58" s="62">
        <v>643</v>
      </c>
      <c r="C58" s="195" t="s">
        <v>245</v>
      </c>
      <c r="D58" s="315"/>
      <c r="E58" s="316"/>
      <c r="F58" s="60"/>
      <c r="G58" s="771">
        <f t="shared" si="0"/>
        <v>0</v>
      </c>
    </row>
    <row r="59" spans="1:7" ht="12.75">
      <c r="A59" s="194" t="s">
        <v>901</v>
      </c>
      <c r="B59" s="62">
        <v>644</v>
      </c>
      <c r="C59" s="195" t="s">
        <v>248</v>
      </c>
      <c r="D59" s="315">
        <v>121.91652</v>
      </c>
      <c r="E59" s="316">
        <v>0.00495</v>
      </c>
      <c r="F59" s="60"/>
      <c r="G59" s="771">
        <f t="shared" si="0"/>
        <v>121.92147</v>
      </c>
    </row>
    <row r="60" spans="1:7" ht="12.75">
      <c r="A60" s="194" t="s">
        <v>902</v>
      </c>
      <c r="B60" s="62">
        <v>645</v>
      </c>
      <c r="C60" s="195" t="s">
        <v>251</v>
      </c>
      <c r="D60" s="315">
        <v>95.66032</v>
      </c>
      <c r="E60" s="316">
        <v>0.3744</v>
      </c>
      <c r="F60" s="60"/>
      <c r="G60" s="771">
        <f t="shared" si="0"/>
        <v>96.03472</v>
      </c>
    </row>
    <row r="61" spans="1:7" ht="12.75">
      <c r="A61" s="194" t="s">
        <v>903</v>
      </c>
      <c r="B61" s="62">
        <v>648</v>
      </c>
      <c r="C61" s="195" t="s">
        <v>254</v>
      </c>
      <c r="D61" s="315">
        <v>22579.77052</v>
      </c>
      <c r="E61" s="316"/>
      <c r="F61" s="60"/>
      <c r="G61" s="771">
        <f t="shared" si="0"/>
        <v>22579.77052</v>
      </c>
    </row>
    <row r="62" spans="1:7" ht="12.75">
      <c r="A62" s="194" t="s">
        <v>904</v>
      </c>
      <c r="B62" s="62">
        <v>649</v>
      </c>
      <c r="C62" s="195" t="s">
        <v>256</v>
      </c>
      <c r="D62" s="315">
        <v>6061.75737</v>
      </c>
      <c r="E62" s="316"/>
      <c r="F62" s="60"/>
      <c r="G62" s="771">
        <f t="shared" si="0"/>
        <v>6061.75737</v>
      </c>
    </row>
    <row r="63" spans="1:7" ht="12.75">
      <c r="A63" s="194" t="s">
        <v>926</v>
      </c>
      <c r="B63" s="706" t="s">
        <v>905</v>
      </c>
      <c r="C63" s="195" t="s">
        <v>258</v>
      </c>
      <c r="D63" s="844">
        <f>SUM(D64:D68)</f>
        <v>222.90724</v>
      </c>
      <c r="E63" s="845">
        <f>SUM(E64:E68)</f>
        <v>0</v>
      </c>
      <c r="F63" s="60"/>
      <c r="G63" s="771">
        <f t="shared" si="0"/>
        <v>222.90724</v>
      </c>
    </row>
    <row r="64" spans="1:7" ht="12.75">
      <c r="A64" s="194" t="s">
        <v>906</v>
      </c>
      <c r="B64" s="62">
        <v>652</v>
      </c>
      <c r="C64" s="195" t="s">
        <v>261</v>
      </c>
      <c r="D64" s="315">
        <v>222.90724</v>
      </c>
      <c r="E64" s="316"/>
      <c r="F64" s="60"/>
      <c r="G64" s="771">
        <f t="shared" si="0"/>
        <v>222.90724</v>
      </c>
    </row>
    <row r="65" spans="1:7" ht="12.75">
      <c r="A65" s="194" t="s">
        <v>907</v>
      </c>
      <c r="B65" s="62">
        <v>653</v>
      </c>
      <c r="C65" s="195" t="s">
        <v>264</v>
      </c>
      <c r="D65" s="315"/>
      <c r="E65" s="316"/>
      <c r="F65" s="60"/>
      <c r="G65" s="771">
        <f t="shared" si="0"/>
        <v>0</v>
      </c>
    </row>
    <row r="66" spans="1:7" ht="12.75">
      <c r="A66" s="194" t="s">
        <v>908</v>
      </c>
      <c r="B66" s="62">
        <v>654</v>
      </c>
      <c r="C66" s="195" t="s">
        <v>266</v>
      </c>
      <c r="D66" s="315"/>
      <c r="E66" s="316"/>
      <c r="F66" s="60"/>
      <c r="G66" s="771">
        <f t="shared" si="0"/>
        <v>0</v>
      </c>
    </row>
    <row r="67" spans="1:7" ht="12.75">
      <c r="A67" s="194" t="s">
        <v>909</v>
      </c>
      <c r="B67" s="62">
        <v>655</v>
      </c>
      <c r="C67" s="195" t="s">
        <v>269</v>
      </c>
      <c r="D67" s="315"/>
      <c r="E67" s="316"/>
      <c r="F67" s="60"/>
      <c r="G67" s="771">
        <f t="shared" si="0"/>
        <v>0</v>
      </c>
    </row>
    <row r="68" spans="1:7" ht="12.75" customHeight="1">
      <c r="A68" s="194" t="s">
        <v>910</v>
      </c>
      <c r="B68" s="62">
        <v>657</v>
      </c>
      <c r="C68" s="195" t="s">
        <v>272</v>
      </c>
      <c r="D68" s="315"/>
      <c r="E68" s="316"/>
      <c r="F68" s="60"/>
      <c r="G68" s="771">
        <f t="shared" si="0"/>
        <v>0</v>
      </c>
    </row>
    <row r="69" spans="1:7" ht="25.5">
      <c r="A69" s="22" t="s">
        <v>458</v>
      </c>
      <c r="B69" s="196" t="s">
        <v>911</v>
      </c>
      <c r="C69" s="195" t="s">
        <v>274</v>
      </c>
      <c r="D69" s="844">
        <f>SUM(D49,D51,D55:D56,D63)</f>
        <v>452006.20596000005</v>
      </c>
      <c r="E69" s="845">
        <f>SUM(E49,E51,E55:E56,E63)</f>
        <v>1680.63129</v>
      </c>
      <c r="F69" s="60"/>
      <c r="G69" s="771">
        <f t="shared" si="0"/>
        <v>453686.83725000004</v>
      </c>
    </row>
    <row r="70" spans="1:7" ht="12.75">
      <c r="A70" s="194" t="s">
        <v>913</v>
      </c>
      <c r="B70" s="196" t="s">
        <v>918</v>
      </c>
      <c r="C70" s="195" t="s">
        <v>912</v>
      </c>
      <c r="D70" s="844">
        <f>SUM(D71:D72)</f>
        <v>12263.66893</v>
      </c>
      <c r="E70" s="845">
        <f>SUM(E71:E72)</f>
        <v>999.36272</v>
      </c>
      <c r="F70" s="60"/>
      <c r="G70" s="771">
        <f t="shared" si="0"/>
        <v>13263.031649999999</v>
      </c>
    </row>
    <row r="71" spans="1:7" ht="12.75">
      <c r="A71" s="860" t="s">
        <v>1025</v>
      </c>
      <c r="B71" s="308">
        <v>899</v>
      </c>
      <c r="C71" s="195" t="s">
        <v>914</v>
      </c>
      <c r="D71" s="315">
        <v>5694.4366</v>
      </c>
      <c r="E71" s="316">
        <v>999.36272</v>
      </c>
      <c r="F71" s="60"/>
      <c r="G71" s="771">
        <f t="shared" si="0"/>
        <v>6693.79932</v>
      </c>
    </row>
    <row r="72" spans="1:7" ht="12.75">
      <c r="A72" s="860" t="s">
        <v>1026</v>
      </c>
      <c r="B72" s="308">
        <v>692</v>
      </c>
      <c r="C72" s="195" t="s">
        <v>915</v>
      </c>
      <c r="D72" s="315">
        <v>6569.23233</v>
      </c>
      <c r="E72" s="316"/>
      <c r="F72" s="60"/>
      <c r="G72" s="771">
        <f>D72+E72</f>
        <v>6569.23233</v>
      </c>
    </row>
    <row r="73" spans="1:7" ht="12.75" customHeight="1">
      <c r="A73" s="309" t="s">
        <v>35</v>
      </c>
      <c r="B73" s="310" t="s">
        <v>916</v>
      </c>
      <c r="C73" s="195" t="s">
        <v>917</v>
      </c>
      <c r="D73" s="864">
        <f>SUM(D69:D70)</f>
        <v>464269.87489000004</v>
      </c>
      <c r="E73" s="865">
        <f>SUM(E69:E70)</f>
        <v>2679.99401</v>
      </c>
      <c r="F73" s="60"/>
      <c r="G73" s="771">
        <f>D73+E73</f>
        <v>466949.86890000006</v>
      </c>
    </row>
    <row r="74" spans="1:7" ht="12.75" customHeight="1">
      <c r="A74" s="63" t="s">
        <v>459</v>
      </c>
      <c r="B74" s="311" t="s">
        <v>922</v>
      </c>
      <c r="C74" s="195" t="s">
        <v>277</v>
      </c>
      <c r="D74" s="864">
        <f>D69-D44+D42</f>
        <v>3801.513980000058</v>
      </c>
      <c r="E74" s="865">
        <f>E69-E44+E42</f>
        <v>-973.3541999999997</v>
      </c>
      <c r="F74" s="60"/>
      <c r="G74" s="771">
        <f>D74+E74</f>
        <v>2828.159780000058</v>
      </c>
    </row>
    <row r="75" spans="1:7" ht="12.75" customHeight="1">
      <c r="A75" s="63" t="s">
        <v>460</v>
      </c>
      <c r="B75" s="311" t="s">
        <v>923</v>
      </c>
      <c r="C75" s="195" t="s">
        <v>280</v>
      </c>
      <c r="D75" s="864">
        <f>D69-D44</f>
        <v>2526.2629800000577</v>
      </c>
      <c r="E75" s="865">
        <f>E69-E44</f>
        <v>-974.0131999999996</v>
      </c>
      <c r="F75" s="60"/>
      <c r="G75" s="772">
        <f>D75+E75</f>
        <v>1552.249780000058</v>
      </c>
    </row>
    <row r="76" spans="1:7" ht="12.75" customHeight="1" thickBot="1">
      <c r="A76" s="131" t="s">
        <v>919</v>
      </c>
      <c r="B76" s="710" t="s">
        <v>920</v>
      </c>
      <c r="C76" s="711" t="s">
        <v>921</v>
      </c>
      <c r="D76" s="854">
        <f>D70-D45</f>
        <v>2509.7478499999997</v>
      </c>
      <c r="E76" s="855">
        <f>E70-E45</f>
        <v>977.0503299999999</v>
      </c>
      <c r="F76" s="60"/>
      <c r="G76" s="772">
        <f>D76+E76</f>
        <v>3486.79818</v>
      </c>
    </row>
    <row r="77" spans="1:6" ht="12.75" customHeight="1" thickBot="1">
      <c r="A77" s="1355"/>
      <c r="B77" s="1356"/>
      <c r="C77" s="1357"/>
      <c r="D77" s="1358" t="s">
        <v>674</v>
      </c>
      <c r="E77" s="1359"/>
      <c r="F77" s="56"/>
    </row>
    <row r="78" spans="1:7" ht="12.75">
      <c r="A78" s="809" t="s">
        <v>983</v>
      </c>
      <c r="B78" s="810" t="s">
        <v>924</v>
      </c>
      <c r="C78" s="811" t="s">
        <v>283</v>
      </c>
      <c r="D78" s="1333">
        <f>+D74+E74</f>
        <v>2828.159780000058</v>
      </c>
      <c r="E78" s="1334"/>
      <c r="F78" s="20"/>
      <c r="G78" s="771"/>
    </row>
    <row r="79" spans="1:7" ht="13.5" thickBot="1">
      <c r="A79" s="806" t="s">
        <v>981</v>
      </c>
      <c r="B79" s="807" t="s">
        <v>925</v>
      </c>
      <c r="C79" s="808" t="s">
        <v>286</v>
      </c>
      <c r="D79" s="1335">
        <f>+D75+E75</f>
        <v>1552.249780000058</v>
      </c>
      <c r="E79" s="1336"/>
      <c r="F79" s="20"/>
      <c r="G79" s="771"/>
    </row>
    <row r="80" spans="1:7" ht="12.75">
      <c r="A80" s="809" t="s">
        <v>986</v>
      </c>
      <c r="B80" s="810" t="s">
        <v>987</v>
      </c>
      <c r="C80" s="811" t="s">
        <v>984</v>
      </c>
      <c r="D80" s="1333">
        <f>D76+E76</f>
        <v>3486.79818</v>
      </c>
      <c r="E80" s="1334"/>
      <c r="F80" s="20"/>
      <c r="G80" s="771"/>
    </row>
    <row r="81" spans="1:7" ht="13.5" thickBot="1">
      <c r="A81" s="806" t="s">
        <v>980</v>
      </c>
      <c r="B81" s="807" t="s">
        <v>988</v>
      </c>
      <c r="C81" s="808" t="s">
        <v>985</v>
      </c>
      <c r="D81" s="1335">
        <f>D79+D80</f>
        <v>5039.047960000058</v>
      </c>
      <c r="E81" s="1336"/>
      <c r="F81" s="20"/>
      <c r="G81" s="771"/>
    </row>
    <row r="82" spans="1:7" ht="12.75">
      <c r="A82" s="803"/>
      <c r="B82" s="804"/>
      <c r="C82" s="804"/>
      <c r="D82" s="805"/>
      <c r="E82" s="805"/>
      <c r="F82" s="20"/>
      <c r="G82" s="771"/>
    </row>
    <row r="83" spans="1:6" ht="12.75">
      <c r="A83" s="712"/>
      <c r="B83" s="24"/>
      <c r="C83" s="24"/>
      <c r="D83" s="78"/>
      <c r="E83" s="78"/>
      <c r="F83" s="78"/>
    </row>
    <row r="84" spans="1:6" ht="12.75">
      <c r="A84" s="23" t="s">
        <v>612</v>
      </c>
      <c r="B84" s="24"/>
      <c r="C84" s="24"/>
      <c r="D84" s="78"/>
      <c r="E84" s="78"/>
      <c r="F84" s="20"/>
    </row>
    <row r="85" spans="1:6" ht="12.75">
      <c r="A85" s="20" t="s">
        <v>629</v>
      </c>
      <c r="B85" s="24"/>
      <c r="C85" s="24"/>
      <c r="D85" s="78"/>
      <c r="E85" s="78"/>
      <c r="F85" s="20"/>
    </row>
    <row r="86" spans="1:6" ht="12.75">
      <c r="A86" s="20" t="s">
        <v>632</v>
      </c>
      <c r="B86" s="21"/>
      <c r="C86" s="21"/>
      <c r="D86" s="78"/>
      <c r="E86" s="78"/>
      <c r="F86" s="20"/>
    </row>
    <row r="87" spans="1:6" ht="12.75">
      <c r="A87" s="70"/>
      <c r="B87" s="21"/>
      <c r="C87" s="21"/>
      <c r="D87" s="78"/>
      <c r="E87" s="78"/>
      <c r="F87" s="20"/>
    </row>
    <row r="88" spans="6:7" ht="12.75">
      <c r="F88" s="20"/>
      <c r="G88" s="771">
        <f>G75+G76</f>
        <v>5039.047960000058</v>
      </c>
    </row>
    <row r="89" spans="1:7" s="777" customFormat="1" ht="12.75">
      <c r="A89" s="774" t="s">
        <v>975</v>
      </c>
      <c r="B89" s="775"/>
      <c r="C89" s="775"/>
      <c r="D89" s="776">
        <f>D75+D76</f>
        <v>5036.0108300000575</v>
      </c>
      <c r="E89" s="776">
        <f>E75+E76</f>
        <v>3.0371300000002748</v>
      </c>
      <c r="G89" s="771">
        <f>D89+E89</f>
        <v>5039.047960000058</v>
      </c>
    </row>
    <row r="90" spans="1:7" s="777" customFormat="1" ht="12.75">
      <c r="A90" s="774"/>
      <c r="B90" s="775"/>
      <c r="C90" s="775"/>
      <c r="D90" s="776"/>
      <c r="E90" s="776"/>
      <c r="F90" s="778" t="s">
        <v>966</v>
      </c>
      <c r="G90" s="773">
        <f>G88-G89</f>
        <v>0</v>
      </c>
    </row>
  </sheetData>
  <sheetProtection/>
  <mergeCells count="12">
    <mergeCell ref="A1:E1"/>
    <mergeCell ref="A2:E2"/>
    <mergeCell ref="A3:E3"/>
    <mergeCell ref="A4:E4"/>
    <mergeCell ref="B6:C6"/>
    <mergeCell ref="A48:E48"/>
    <mergeCell ref="D80:E80"/>
    <mergeCell ref="D81:E81"/>
    <mergeCell ref="A77:C77"/>
    <mergeCell ref="D77:E77"/>
    <mergeCell ref="D78:E78"/>
    <mergeCell ref="D79:E79"/>
  </mergeCells>
  <printOptions/>
  <pageMargins left="0.7086614173228347" right="0" top="0.3937007874015748" bottom="0.3937007874015748" header="0.5118110236220472" footer="0.5118110236220472"/>
  <pageSetup horizontalDpi="600" verticalDpi="600" orientation="portrait" paperSize="9" scale="80" r:id="rId1"/>
  <rowBreaks count="1" manualBreakCount="1">
    <brk id="47" max="4" man="1"/>
  </rowBreaks>
</worksheet>
</file>

<file path=xl/worksheets/sheet4.xml><?xml version="1.0" encoding="utf-8"?>
<worksheet xmlns="http://schemas.openxmlformats.org/spreadsheetml/2006/main" xmlns:r="http://schemas.openxmlformats.org/officeDocument/2006/relationships">
  <dimension ref="A1:I90"/>
  <sheetViews>
    <sheetView zoomScalePageLayoutView="0" workbookViewId="0" topLeftCell="A1">
      <pane ySplit="5" topLeftCell="A6" activePane="bottomLeft" state="frozen"/>
      <selection pane="topLeft" activeCell="D91" activeCellId="1" sqref="D93:E144 D7:E91"/>
      <selection pane="bottomLeft" activeCell="D47" activeCellId="2" sqref="D78:E81 D49:E76 D7:E47"/>
    </sheetView>
  </sheetViews>
  <sheetFormatPr defaultColWidth="9.140625" defaultRowHeight="15"/>
  <cols>
    <col min="1" max="1" width="60.421875" style="198" customWidth="1"/>
    <col min="2" max="2" width="13.8515625" style="199" customWidth="1"/>
    <col min="3" max="3" width="9.140625" style="199" customWidth="1"/>
    <col min="4" max="4" width="12.57421875" style="197" customWidth="1"/>
    <col min="5" max="5" width="15.140625" style="197" customWidth="1"/>
    <col min="6" max="6" width="8.8515625" style="70" bestFit="1" customWidth="1"/>
    <col min="7" max="7" width="9.140625" style="768" customWidth="1"/>
    <col min="8" max="16384" width="9.140625" style="70" customWidth="1"/>
  </cols>
  <sheetData>
    <row r="1" spans="1:6" ht="18.75" customHeight="1">
      <c r="A1" s="1374" t="s">
        <v>963</v>
      </c>
      <c r="B1" s="1374"/>
      <c r="C1" s="1374"/>
      <c r="D1" s="1374"/>
      <c r="E1" s="1374"/>
      <c r="F1" s="20"/>
    </row>
    <row r="2" spans="1:6" ht="12.75" customHeight="1" thickBot="1">
      <c r="A2" s="1361"/>
      <c r="B2" s="1361"/>
      <c r="C2" s="1361"/>
      <c r="D2" s="1361"/>
      <c r="E2" s="1361"/>
      <c r="F2" s="20"/>
    </row>
    <row r="3" spans="1:6" ht="27.75" customHeight="1" thickBot="1">
      <c r="A3" s="1362" t="s">
        <v>630</v>
      </c>
      <c r="B3" s="1363"/>
      <c r="C3" s="1363"/>
      <c r="D3" s="1363"/>
      <c r="E3" s="1364"/>
      <c r="F3" s="56"/>
    </row>
    <row r="4" spans="1:6" ht="15" customHeight="1" thickBot="1">
      <c r="A4" s="1365" t="s">
        <v>584</v>
      </c>
      <c r="B4" s="1366"/>
      <c r="C4" s="1366"/>
      <c r="D4" s="1366"/>
      <c r="E4" s="1367"/>
      <c r="F4" s="20"/>
    </row>
    <row r="5" spans="1:7" s="193" customFormat="1" ht="40.5" customHeight="1" thickBot="1">
      <c r="A5" s="25" t="s">
        <v>585</v>
      </c>
      <c r="B5" s="26" t="s">
        <v>627</v>
      </c>
      <c r="C5" s="27" t="s">
        <v>631</v>
      </c>
      <c r="D5" s="79" t="s">
        <v>32</v>
      </c>
      <c r="E5" s="80" t="s">
        <v>33</v>
      </c>
      <c r="F5" s="58"/>
      <c r="G5" s="769" t="s">
        <v>969</v>
      </c>
    </row>
    <row r="6" spans="1:7" s="193" customFormat="1" ht="12.75" customHeight="1">
      <c r="A6" s="69" t="s">
        <v>450</v>
      </c>
      <c r="B6" s="1368"/>
      <c r="C6" s="1369"/>
      <c r="D6" s="81" t="s">
        <v>568</v>
      </c>
      <c r="E6" s="82" t="s">
        <v>488</v>
      </c>
      <c r="F6" s="57"/>
      <c r="G6" s="770"/>
    </row>
    <row r="7" spans="1:7" ht="12.75">
      <c r="A7" s="705" t="s">
        <v>834</v>
      </c>
      <c r="B7" s="707" t="s">
        <v>844</v>
      </c>
      <c r="C7" s="59" t="s">
        <v>118</v>
      </c>
      <c r="D7" s="834">
        <f>SUM(D8:D13)</f>
        <v>0</v>
      </c>
      <c r="E7" s="835">
        <f>SUM(E8:E13)</f>
        <v>0</v>
      </c>
      <c r="F7" s="60"/>
      <c r="G7" s="771">
        <f>D7+E7</f>
        <v>0</v>
      </c>
    </row>
    <row r="8" spans="1:7" ht="12.75">
      <c r="A8" s="194" t="s">
        <v>835</v>
      </c>
      <c r="B8" s="706" t="s">
        <v>836</v>
      </c>
      <c r="C8" s="61" t="s">
        <v>121</v>
      </c>
      <c r="D8" s="315"/>
      <c r="E8" s="316"/>
      <c r="F8" s="60"/>
      <c r="G8" s="771">
        <f aca="true" t="shared" si="0" ref="G8:G71">D8+E8</f>
        <v>0</v>
      </c>
    </row>
    <row r="9" spans="1:7" ht="12.75">
      <c r="A9" s="194" t="s">
        <v>837</v>
      </c>
      <c r="B9" s="62">
        <v>504</v>
      </c>
      <c r="C9" s="61" t="s">
        <v>124</v>
      </c>
      <c r="D9" s="315"/>
      <c r="E9" s="316"/>
      <c r="F9" s="60"/>
      <c r="G9" s="771">
        <f t="shared" si="0"/>
        <v>0</v>
      </c>
    </row>
    <row r="10" spans="1:7" ht="12.75">
      <c r="A10" s="194" t="s">
        <v>838</v>
      </c>
      <c r="B10" s="62">
        <v>511</v>
      </c>
      <c r="C10" s="61" t="s">
        <v>127</v>
      </c>
      <c r="D10" s="315"/>
      <c r="E10" s="316"/>
      <c r="F10" s="60"/>
      <c r="G10" s="771">
        <f t="shared" si="0"/>
        <v>0</v>
      </c>
    </row>
    <row r="11" spans="1:7" ht="12.75">
      <c r="A11" s="194" t="s">
        <v>839</v>
      </c>
      <c r="B11" s="62">
        <v>512</v>
      </c>
      <c r="C11" s="61" t="s">
        <v>130</v>
      </c>
      <c r="D11" s="315"/>
      <c r="E11" s="316"/>
      <c r="F11" s="60"/>
      <c r="G11" s="771">
        <f t="shared" si="0"/>
        <v>0</v>
      </c>
    </row>
    <row r="12" spans="1:7" ht="12.75">
      <c r="A12" s="194" t="s">
        <v>840</v>
      </c>
      <c r="B12" s="62">
        <v>513</v>
      </c>
      <c r="C12" s="61" t="s">
        <v>133</v>
      </c>
      <c r="D12" s="315"/>
      <c r="E12" s="316"/>
      <c r="F12" s="60"/>
      <c r="G12" s="771">
        <f t="shared" si="0"/>
        <v>0</v>
      </c>
    </row>
    <row r="13" spans="1:7" ht="12.75">
      <c r="A13" s="194" t="s">
        <v>841</v>
      </c>
      <c r="B13" s="62">
        <v>518</v>
      </c>
      <c r="C13" s="61" t="s">
        <v>136</v>
      </c>
      <c r="D13" s="315"/>
      <c r="E13" s="316"/>
      <c r="F13" s="60"/>
      <c r="G13" s="771">
        <f t="shared" si="0"/>
        <v>0</v>
      </c>
    </row>
    <row r="14" spans="1:7" ht="12.75">
      <c r="A14" s="194" t="s">
        <v>842</v>
      </c>
      <c r="B14" s="707" t="s">
        <v>845</v>
      </c>
      <c r="C14" s="61" t="s">
        <v>139</v>
      </c>
      <c r="D14" s="834">
        <f>SUM(D15:D17)</f>
        <v>0</v>
      </c>
      <c r="E14" s="835">
        <f>SUM(E15:E17)</f>
        <v>0</v>
      </c>
      <c r="F14" s="60"/>
      <c r="G14" s="771">
        <f t="shared" si="0"/>
        <v>0</v>
      </c>
    </row>
    <row r="15" spans="1:7" ht="12.75">
      <c r="A15" s="194" t="s">
        <v>843</v>
      </c>
      <c r="B15" s="706" t="s">
        <v>927</v>
      </c>
      <c r="C15" s="61" t="s">
        <v>142</v>
      </c>
      <c r="D15" s="315"/>
      <c r="E15" s="316"/>
      <c r="F15" s="60"/>
      <c r="G15" s="771">
        <f t="shared" si="0"/>
        <v>0</v>
      </c>
    </row>
    <row r="16" spans="1:7" ht="12.75">
      <c r="A16" s="194" t="s">
        <v>846</v>
      </c>
      <c r="B16" s="62">
        <v>571.572</v>
      </c>
      <c r="C16" s="61" t="s">
        <v>145</v>
      </c>
      <c r="D16" s="315"/>
      <c r="E16" s="316"/>
      <c r="F16" s="60"/>
      <c r="G16" s="771">
        <f t="shared" si="0"/>
        <v>0</v>
      </c>
    </row>
    <row r="17" spans="1:7" ht="12.75">
      <c r="A17" s="194" t="s">
        <v>847</v>
      </c>
      <c r="B17" s="62">
        <v>573.574</v>
      </c>
      <c r="C17" s="61" t="s">
        <v>148</v>
      </c>
      <c r="D17" s="315"/>
      <c r="E17" s="316"/>
      <c r="F17" s="60"/>
      <c r="G17" s="771">
        <f t="shared" si="0"/>
        <v>0</v>
      </c>
    </row>
    <row r="18" spans="1:7" ht="12.75">
      <c r="A18" s="194" t="s">
        <v>848</v>
      </c>
      <c r="B18" s="706" t="s">
        <v>854</v>
      </c>
      <c r="C18" s="195" t="s">
        <v>151</v>
      </c>
      <c r="D18" s="844">
        <f>SUM(D19:D23)</f>
        <v>0</v>
      </c>
      <c r="E18" s="845">
        <f>SUM(E19:E23)</f>
        <v>0</v>
      </c>
      <c r="F18" s="60"/>
      <c r="G18" s="771">
        <f t="shared" si="0"/>
        <v>0</v>
      </c>
    </row>
    <row r="19" spans="1:7" ht="12.75">
      <c r="A19" s="194" t="s">
        <v>849</v>
      </c>
      <c r="B19" s="62">
        <v>521</v>
      </c>
      <c r="C19" s="195" t="s">
        <v>154</v>
      </c>
      <c r="D19" s="315"/>
      <c r="E19" s="316"/>
      <c r="F19" s="60"/>
      <c r="G19" s="771">
        <f t="shared" si="0"/>
        <v>0</v>
      </c>
    </row>
    <row r="20" spans="1:7" ht="12.75">
      <c r="A20" s="194" t="s">
        <v>850</v>
      </c>
      <c r="B20" s="62">
        <v>524</v>
      </c>
      <c r="C20" s="195" t="s">
        <v>156</v>
      </c>
      <c r="D20" s="315"/>
      <c r="E20" s="316"/>
      <c r="F20" s="60"/>
      <c r="G20" s="771">
        <f t="shared" si="0"/>
        <v>0</v>
      </c>
    </row>
    <row r="21" spans="1:7" ht="12.75">
      <c r="A21" s="194" t="s">
        <v>851</v>
      </c>
      <c r="B21" s="62">
        <v>525</v>
      </c>
      <c r="C21" s="195" t="s">
        <v>159</v>
      </c>
      <c r="D21" s="315"/>
      <c r="E21" s="316"/>
      <c r="F21" s="60"/>
      <c r="G21" s="771">
        <f t="shared" si="0"/>
        <v>0</v>
      </c>
    </row>
    <row r="22" spans="1:7" ht="12.75">
      <c r="A22" s="194" t="s">
        <v>852</v>
      </c>
      <c r="B22" s="62">
        <v>527</v>
      </c>
      <c r="C22" s="195" t="s">
        <v>161</v>
      </c>
      <c r="D22" s="315"/>
      <c r="E22" s="316"/>
      <c r="F22" s="60"/>
      <c r="G22" s="771">
        <f t="shared" si="0"/>
        <v>0</v>
      </c>
    </row>
    <row r="23" spans="1:7" ht="12.75">
      <c r="A23" s="194" t="s">
        <v>853</v>
      </c>
      <c r="B23" s="62">
        <v>528</v>
      </c>
      <c r="C23" s="195" t="s">
        <v>164</v>
      </c>
      <c r="D23" s="315"/>
      <c r="E23" s="316"/>
      <c r="F23" s="60"/>
      <c r="G23" s="771">
        <f t="shared" si="0"/>
        <v>0</v>
      </c>
    </row>
    <row r="24" spans="1:7" ht="12.75">
      <c r="A24" s="194" t="s">
        <v>855</v>
      </c>
      <c r="B24" s="706" t="s">
        <v>858</v>
      </c>
      <c r="C24" s="195" t="s">
        <v>168</v>
      </c>
      <c r="D24" s="844">
        <f>SUM(D25:D25)</f>
        <v>0</v>
      </c>
      <c r="E24" s="845">
        <f>SUM(E25:E25)</f>
        <v>0</v>
      </c>
      <c r="F24" s="60"/>
      <c r="G24" s="771">
        <f t="shared" si="0"/>
        <v>0</v>
      </c>
    </row>
    <row r="25" spans="1:7" ht="12.75">
      <c r="A25" s="194" t="s">
        <v>856</v>
      </c>
      <c r="B25" s="706" t="s">
        <v>857</v>
      </c>
      <c r="C25" s="195" t="s">
        <v>171</v>
      </c>
      <c r="D25" s="315"/>
      <c r="E25" s="316"/>
      <c r="F25" s="60"/>
      <c r="G25" s="771">
        <f t="shared" si="0"/>
        <v>0</v>
      </c>
    </row>
    <row r="26" spans="1:7" ht="12.75">
      <c r="A26" s="194" t="s">
        <v>859</v>
      </c>
      <c r="B26" s="706" t="s">
        <v>886</v>
      </c>
      <c r="C26" s="195" t="s">
        <v>174</v>
      </c>
      <c r="D26" s="844">
        <f>SUM(D27:D33)</f>
        <v>0</v>
      </c>
      <c r="E26" s="845">
        <f>SUM(E27:E33)</f>
        <v>0</v>
      </c>
      <c r="F26" s="60"/>
      <c r="G26" s="771">
        <f t="shared" si="0"/>
        <v>0</v>
      </c>
    </row>
    <row r="27" spans="1:7" ht="12.75">
      <c r="A27" s="194" t="s">
        <v>860</v>
      </c>
      <c r="B27" s="62">
        <v>541.542</v>
      </c>
      <c r="C27" s="195" t="s">
        <v>176</v>
      </c>
      <c r="D27" s="315"/>
      <c r="E27" s="316"/>
      <c r="F27" s="60"/>
      <c r="G27" s="771">
        <f t="shared" si="0"/>
        <v>0</v>
      </c>
    </row>
    <row r="28" spans="1:7" ht="12.75">
      <c r="A28" s="194" t="s">
        <v>861</v>
      </c>
      <c r="B28" s="62">
        <v>543</v>
      </c>
      <c r="C28" s="195" t="s">
        <v>178</v>
      </c>
      <c r="D28" s="315"/>
      <c r="E28" s="316"/>
      <c r="F28" s="60"/>
      <c r="G28" s="771">
        <f t="shared" si="0"/>
        <v>0</v>
      </c>
    </row>
    <row r="29" spans="1:7" ht="12.75">
      <c r="A29" s="194" t="s">
        <v>862</v>
      </c>
      <c r="B29" s="62">
        <v>544</v>
      </c>
      <c r="C29" s="195" t="s">
        <v>180</v>
      </c>
      <c r="D29" s="315"/>
      <c r="E29" s="316"/>
      <c r="F29" s="60"/>
      <c r="G29" s="771">
        <f t="shared" si="0"/>
        <v>0</v>
      </c>
    </row>
    <row r="30" spans="1:7" ht="12.75">
      <c r="A30" s="194" t="s">
        <v>863</v>
      </c>
      <c r="B30" s="62">
        <v>545</v>
      </c>
      <c r="C30" s="195" t="s">
        <v>183</v>
      </c>
      <c r="D30" s="315"/>
      <c r="E30" s="316"/>
      <c r="F30" s="60"/>
      <c r="G30" s="771">
        <f t="shared" si="0"/>
        <v>0</v>
      </c>
    </row>
    <row r="31" spans="1:7" ht="12.75">
      <c r="A31" s="194" t="s">
        <v>864</v>
      </c>
      <c r="B31" s="62">
        <v>546</v>
      </c>
      <c r="C31" s="195" t="s">
        <v>186</v>
      </c>
      <c r="D31" s="315"/>
      <c r="E31" s="316"/>
      <c r="F31" s="60"/>
      <c r="G31" s="771">
        <f t="shared" si="0"/>
        <v>0</v>
      </c>
    </row>
    <row r="32" spans="1:7" ht="12.75">
      <c r="A32" s="194" t="s">
        <v>865</v>
      </c>
      <c r="B32" s="62">
        <v>548</v>
      </c>
      <c r="C32" s="195" t="s">
        <v>189</v>
      </c>
      <c r="D32" s="315"/>
      <c r="E32" s="316"/>
      <c r="F32" s="60"/>
      <c r="G32" s="771">
        <f t="shared" si="0"/>
        <v>0</v>
      </c>
    </row>
    <row r="33" spans="1:7" ht="12.75">
      <c r="A33" s="194" t="s">
        <v>866</v>
      </c>
      <c r="B33" s="62">
        <v>549</v>
      </c>
      <c r="C33" s="195" t="s">
        <v>191</v>
      </c>
      <c r="D33" s="315"/>
      <c r="E33" s="316"/>
      <c r="F33" s="60"/>
      <c r="G33" s="771">
        <f t="shared" si="0"/>
        <v>0</v>
      </c>
    </row>
    <row r="34" spans="1:7" ht="12.75" customHeight="1">
      <c r="A34" s="194" t="s">
        <v>867</v>
      </c>
      <c r="B34" s="706" t="s">
        <v>868</v>
      </c>
      <c r="C34" s="195" t="s">
        <v>192</v>
      </c>
      <c r="D34" s="844">
        <f>SUM(D35:D39)</f>
        <v>0</v>
      </c>
      <c r="E34" s="845">
        <f>SUM(E35:E39)</f>
        <v>0</v>
      </c>
      <c r="F34" s="60"/>
      <c r="G34" s="771">
        <f t="shared" si="0"/>
        <v>0</v>
      </c>
    </row>
    <row r="35" spans="1:7" ht="12.75">
      <c r="A35" s="194" t="s">
        <v>869</v>
      </c>
      <c r="B35" s="62">
        <v>551</v>
      </c>
      <c r="C35" s="195" t="s">
        <v>194</v>
      </c>
      <c r="D35" s="315"/>
      <c r="E35" s="316"/>
      <c r="F35" s="60"/>
      <c r="G35" s="771">
        <f t="shared" si="0"/>
        <v>0</v>
      </c>
    </row>
    <row r="36" spans="1:7" ht="12.75" customHeight="1">
      <c r="A36" s="194" t="s">
        <v>870</v>
      </c>
      <c r="B36" s="62">
        <v>552</v>
      </c>
      <c r="C36" s="195" t="s">
        <v>197</v>
      </c>
      <c r="D36" s="315"/>
      <c r="E36" s="316"/>
      <c r="F36" s="60"/>
      <c r="G36" s="771">
        <f t="shared" si="0"/>
        <v>0</v>
      </c>
    </row>
    <row r="37" spans="1:7" ht="12.75">
      <c r="A37" s="194" t="s">
        <v>871</v>
      </c>
      <c r="B37" s="62">
        <v>553</v>
      </c>
      <c r="C37" s="195" t="s">
        <v>200</v>
      </c>
      <c r="D37" s="315"/>
      <c r="E37" s="316"/>
      <c r="F37" s="60"/>
      <c r="G37" s="771">
        <f t="shared" si="0"/>
        <v>0</v>
      </c>
    </row>
    <row r="38" spans="1:7" ht="12.75">
      <c r="A38" s="194" t="s">
        <v>872</v>
      </c>
      <c r="B38" s="62">
        <v>554</v>
      </c>
      <c r="C38" s="195" t="s">
        <v>203</v>
      </c>
      <c r="D38" s="315"/>
      <c r="E38" s="316"/>
      <c r="F38" s="60"/>
      <c r="G38" s="771">
        <f t="shared" si="0"/>
        <v>0</v>
      </c>
    </row>
    <row r="39" spans="1:7" ht="12.75">
      <c r="A39" s="194" t="s">
        <v>875</v>
      </c>
      <c r="B39" s="62">
        <v>556.559</v>
      </c>
      <c r="C39" s="195" t="s">
        <v>206</v>
      </c>
      <c r="D39" s="315"/>
      <c r="E39" s="316"/>
      <c r="F39" s="60"/>
      <c r="G39" s="771">
        <f t="shared" si="0"/>
        <v>0</v>
      </c>
    </row>
    <row r="40" spans="1:7" ht="12.75">
      <c r="A40" s="194" t="s">
        <v>873</v>
      </c>
      <c r="B40" s="706" t="s">
        <v>874</v>
      </c>
      <c r="C40" s="195" t="s">
        <v>209</v>
      </c>
      <c r="D40" s="844">
        <f>SUM(D41:D41)</f>
        <v>0</v>
      </c>
      <c r="E40" s="845">
        <f>SUM(E41:E41)</f>
        <v>0</v>
      </c>
      <c r="F40" s="60"/>
      <c r="G40" s="771">
        <f t="shared" si="0"/>
        <v>0</v>
      </c>
    </row>
    <row r="41" spans="1:7" ht="25.5">
      <c r="A41" s="194" t="s">
        <v>876</v>
      </c>
      <c r="B41" s="62">
        <v>581.582</v>
      </c>
      <c r="C41" s="195" t="s">
        <v>212</v>
      </c>
      <c r="D41" s="315"/>
      <c r="E41" s="316"/>
      <c r="F41" s="60"/>
      <c r="G41" s="771">
        <f t="shared" si="0"/>
        <v>0</v>
      </c>
    </row>
    <row r="42" spans="1:7" ht="12.75">
      <c r="A42" s="22" t="s">
        <v>455</v>
      </c>
      <c r="B42" s="706" t="s">
        <v>878</v>
      </c>
      <c r="C42" s="195" t="s">
        <v>215</v>
      </c>
      <c r="D42" s="844">
        <f>D43</f>
        <v>0</v>
      </c>
      <c r="E42" s="845">
        <f>E43</f>
        <v>0</v>
      </c>
      <c r="F42" s="60"/>
      <c r="G42" s="771">
        <f t="shared" si="0"/>
        <v>0</v>
      </c>
    </row>
    <row r="43" spans="1:7" ht="12.75">
      <c r="A43" s="194" t="s">
        <v>877</v>
      </c>
      <c r="B43" s="62">
        <v>591.595</v>
      </c>
      <c r="C43" s="195" t="s">
        <v>218</v>
      </c>
      <c r="D43" s="315"/>
      <c r="E43" s="316"/>
      <c r="F43" s="60"/>
      <c r="G43" s="771">
        <f t="shared" si="0"/>
        <v>0</v>
      </c>
    </row>
    <row r="44" spans="1:7" ht="25.5">
      <c r="A44" s="194" t="s">
        <v>456</v>
      </c>
      <c r="B44" s="196" t="s">
        <v>879</v>
      </c>
      <c r="C44" s="195" t="s">
        <v>221</v>
      </c>
      <c r="D44" s="844">
        <f>SUM(D7,D14,D18,D24,D26,D34,D40,D42)</f>
        <v>0</v>
      </c>
      <c r="E44" s="845">
        <f>SUM(E7,E14,E18,E24,E26,E34,E40,E42)</f>
        <v>0</v>
      </c>
      <c r="F44" s="60"/>
      <c r="G44" s="771">
        <f t="shared" si="0"/>
        <v>0</v>
      </c>
    </row>
    <row r="45" spans="1:9" ht="12.75">
      <c r="A45" s="194" t="s">
        <v>883</v>
      </c>
      <c r="B45" s="196" t="s">
        <v>882</v>
      </c>
      <c r="C45" s="195" t="s">
        <v>250</v>
      </c>
      <c r="D45" s="844">
        <f>D46</f>
        <v>0</v>
      </c>
      <c r="E45" s="845">
        <f>E46</f>
        <v>0</v>
      </c>
      <c r="F45" s="60"/>
      <c r="G45" s="771">
        <f t="shared" si="0"/>
        <v>0</v>
      </c>
      <c r="H45" s="1373" t="s">
        <v>978</v>
      </c>
      <c r="I45" s="1373"/>
    </row>
    <row r="46" spans="1:9" ht="12.75" customHeight="1">
      <c r="A46" s="194" t="s">
        <v>881</v>
      </c>
      <c r="B46" s="389">
        <v>799</v>
      </c>
      <c r="C46" s="195" t="s">
        <v>880</v>
      </c>
      <c r="D46" s="317"/>
      <c r="E46" s="318"/>
      <c r="F46" s="779"/>
      <c r="G46" s="771">
        <f t="shared" si="0"/>
        <v>0</v>
      </c>
      <c r="H46" s="775" t="s">
        <v>976</v>
      </c>
      <c r="I46" s="775" t="s">
        <v>977</v>
      </c>
    </row>
    <row r="47" spans="1:9" ht="13.5" thickBot="1">
      <c r="A47" s="312" t="s">
        <v>34</v>
      </c>
      <c r="B47" s="313" t="s">
        <v>884</v>
      </c>
      <c r="C47" s="314" t="s">
        <v>885</v>
      </c>
      <c r="D47" s="854">
        <f>D44+D45</f>
        <v>0</v>
      </c>
      <c r="E47" s="855">
        <f>E44+E45</f>
        <v>0</v>
      </c>
      <c r="F47" s="60"/>
      <c r="G47" s="771">
        <f t="shared" si="0"/>
        <v>0</v>
      </c>
      <c r="H47" s="776">
        <f>D47-'10'!C25-'10'!C64</f>
        <v>0</v>
      </c>
      <c r="I47" s="776">
        <f>E47-'10'!D25-'10'!D64</f>
        <v>0</v>
      </c>
    </row>
    <row r="48" spans="1:6" ht="13.5" thickBot="1">
      <c r="A48" s="1370" t="s">
        <v>457</v>
      </c>
      <c r="B48" s="1371"/>
      <c r="C48" s="1371"/>
      <c r="D48" s="1371"/>
      <c r="E48" s="1372"/>
      <c r="F48" s="58"/>
    </row>
    <row r="49" spans="1:7" ht="12.75">
      <c r="A49" s="705" t="s">
        <v>887</v>
      </c>
      <c r="B49" s="709" t="s">
        <v>890</v>
      </c>
      <c r="C49" s="708" t="s">
        <v>223</v>
      </c>
      <c r="D49" s="858">
        <f>SUM(D50)</f>
        <v>0</v>
      </c>
      <c r="E49" s="859">
        <f>SUM(E50)</f>
        <v>0</v>
      </c>
      <c r="F49" s="60"/>
      <c r="G49" s="771">
        <f t="shared" si="0"/>
        <v>0</v>
      </c>
    </row>
    <row r="50" spans="1:7" ht="12.75">
      <c r="A50" s="194" t="s">
        <v>888</v>
      </c>
      <c r="B50" s="62">
        <v>691</v>
      </c>
      <c r="C50" s="195" t="s">
        <v>225</v>
      </c>
      <c r="D50" s="315"/>
      <c r="E50" s="316"/>
      <c r="F50" s="60"/>
      <c r="G50" s="771">
        <f t="shared" si="0"/>
        <v>0</v>
      </c>
    </row>
    <row r="51" spans="1:7" ht="12.75">
      <c r="A51" s="194" t="s">
        <v>894</v>
      </c>
      <c r="B51" s="706" t="s">
        <v>889</v>
      </c>
      <c r="C51" s="195" t="s">
        <v>227</v>
      </c>
      <c r="D51" s="844">
        <f>SUM(D52:D54)</f>
        <v>0</v>
      </c>
      <c r="E51" s="845">
        <f>SUM(E52:E54)</f>
        <v>0</v>
      </c>
      <c r="F51" s="60"/>
      <c r="G51" s="771">
        <f t="shared" si="0"/>
        <v>0</v>
      </c>
    </row>
    <row r="52" spans="1:7" ht="12.75">
      <c r="A52" s="194" t="s">
        <v>891</v>
      </c>
      <c r="B52" s="62">
        <v>681</v>
      </c>
      <c r="C52" s="195" t="s">
        <v>229</v>
      </c>
      <c r="D52" s="317"/>
      <c r="E52" s="318"/>
      <c r="F52" s="60"/>
      <c r="G52" s="771">
        <f t="shared" si="0"/>
        <v>0</v>
      </c>
    </row>
    <row r="53" spans="1:7" ht="12.75">
      <c r="A53" s="194" t="s">
        <v>892</v>
      </c>
      <c r="B53" s="62">
        <v>682</v>
      </c>
      <c r="C53" s="195" t="s">
        <v>232</v>
      </c>
      <c r="D53" s="317"/>
      <c r="E53" s="318"/>
      <c r="F53" s="60"/>
      <c r="G53" s="771">
        <f t="shared" si="0"/>
        <v>0</v>
      </c>
    </row>
    <row r="54" spans="1:7" ht="12.75">
      <c r="A54" s="194" t="s">
        <v>893</v>
      </c>
      <c r="B54" s="62">
        <v>684</v>
      </c>
      <c r="C54" s="195" t="s">
        <v>234</v>
      </c>
      <c r="D54" s="317"/>
      <c r="E54" s="318"/>
      <c r="F54" s="60"/>
      <c r="G54" s="771">
        <f t="shared" si="0"/>
        <v>0</v>
      </c>
    </row>
    <row r="55" spans="1:7" ht="12.75">
      <c r="A55" s="194" t="s">
        <v>895</v>
      </c>
      <c r="B55" s="706" t="s">
        <v>896</v>
      </c>
      <c r="C55" s="195" t="s">
        <v>237</v>
      </c>
      <c r="D55" s="894"/>
      <c r="E55" s="895"/>
      <c r="F55" s="60"/>
      <c r="G55" s="771">
        <f t="shared" si="0"/>
        <v>0</v>
      </c>
    </row>
    <row r="56" spans="1:7" ht="12.75">
      <c r="A56" s="194" t="s">
        <v>897</v>
      </c>
      <c r="B56" s="706" t="s">
        <v>898</v>
      </c>
      <c r="C56" s="195" t="s">
        <v>240</v>
      </c>
      <c r="D56" s="844">
        <f>SUM(D57:D62)</f>
        <v>0</v>
      </c>
      <c r="E56" s="845">
        <f>SUM(E57:E62)</f>
        <v>0</v>
      </c>
      <c r="F56" s="60"/>
      <c r="G56" s="771">
        <f t="shared" si="0"/>
        <v>0</v>
      </c>
    </row>
    <row r="57" spans="1:7" ht="12.75">
      <c r="A57" s="194" t="s">
        <v>899</v>
      </c>
      <c r="B57" s="62">
        <v>641.642</v>
      </c>
      <c r="C57" s="195" t="s">
        <v>243</v>
      </c>
      <c r="D57" s="315"/>
      <c r="E57" s="316"/>
      <c r="F57" s="60"/>
      <c r="G57" s="771">
        <f t="shared" si="0"/>
        <v>0</v>
      </c>
    </row>
    <row r="58" spans="1:7" ht="12.75">
      <c r="A58" s="194" t="s">
        <v>900</v>
      </c>
      <c r="B58" s="62">
        <v>643</v>
      </c>
      <c r="C58" s="195" t="s">
        <v>245</v>
      </c>
      <c r="D58" s="315"/>
      <c r="E58" s="316"/>
      <c r="F58" s="60"/>
      <c r="G58" s="771">
        <f t="shared" si="0"/>
        <v>0</v>
      </c>
    </row>
    <row r="59" spans="1:7" ht="12.75">
      <c r="A59" s="194" t="s">
        <v>901</v>
      </c>
      <c r="B59" s="62">
        <v>644</v>
      </c>
      <c r="C59" s="195" t="s">
        <v>248</v>
      </c>
      <c r="D59" s="315"/>
      <c r="E59" s="316"/>
      <c r="F59" s="60"/>
      <c r="G59" s="771">
        <f t="shared" si="0"/>
        <v>0</v>
      </c>
    </row>
    <row r="60" spans="1:7" ht="12.75">
      <c r="A60" s="194" t="s">
        <v>902</v>
      </c>
      <c r="B60" s="62">
        <v>645</v>
      </c>
      <c r="C60" s="195" t="s">
        <v>251</v>
      </c>
      <c r="D60" s="315"/>
      <c r="E60" s="316"/>
      <c r="F60" s="60"/>
      <c r="G60" s="771">
        <f t="shared" si="0"/>
        <v>0</v>
      </c>
    </row>
    <row r="61" spans="1:7" ht="12.75">
      <c r="A61" s="194" t="s">
        <v>903</v>
      </c>
      <c r="B61" s="62">
        <v>648</v>
      </c>
      <c r="C61" s="195" t="s">
        <v>254</v>
      </c>
      <c r="D61" s="315"/>
      <c r="E61" s="316"/>
      <c r="F61" s="60"/>
      <c r="G61" s="771">
        <f t="shared" si="0"/>
        <v>0</v>
      </c>
    </row>
    <row r="62" spans="1:7" ht="12.75">
      <c r="A62" s="194" t="s">
        <v>904</v>
      </c>
      <c r="B62" s="62">
        <v>649</v>
      </c>
      <c r="C62" s="195" t="s">
        <v>256</v>
      </c>
      <c r="D62" s="315"/>
      <c r="E62" s="316"/>
      <c r="F62" s="60"/>
      <c r="G62" s="771">
        <f t="shared" si="0"/>
        <v>0</v>
      </c>
    </row>
    <row r="63" spans="1:7" ht="12.75">
      <c r="A63" s="194" t="s">
        <v>926</v>
      </c>
      <c r="B63" s="706" t="s">
        <v>905</v>
      </c>
      <c r="C63" s="195" t="s">
        <v>258</v>
      </c>
      <c r="D63" s="844">
        <f>SUM(D64:D68)</f>
        <v>0</v>
      </c>
      <c r="E63" s="845">
        <f>SUM(E64:E68)</f>
        <v>0</v>
      </c>
      <c r="F63" s="60"/>
      <c r="G63" s="771">
        <f t="shared" si="0"/>
        <v>0</v>
      </c>
    </row>
    <row r="64" spans="1:7" ht="12.75">
      <c r="A64" s="194" t="s">
        <v>906</v>
      </c>
      <c r="B64" s="62">
        <v>652</v>
      </c>
      <c r="C64" s="195" t="s">
        <v>261</v>
      </c>
      <c r="D64" s="315"/>
      <c r="E64" s="316"/>
      <c r="F64" s="60"/>
      <c r="G64" s="771">
        <f t="shared" si="0"/>
        <v>0</v>
      </c>
    </row>
    <row r="65" spans="1:7" ht="12.75">
      <c r="A65" s="194" t="s">
        <v>907</v>
      </c>
      <c r="B65" s="62">
        <v>653</v>
      </c>
      <c r="C65" s="195" t="s">
        <v>264</v>
      </c>
      <c r="D65" s="315"/>
      <c r="E65" s="316"/>
      <c r="F65" s="60"/>
      <c r="G65" s="771">
        <f t="shared" si="0"/>
        <v>0</v>
      </c>
    </row>
    <row r="66" spans="1:7" ht="12.75">
      <c r="A66" s="194" t="s">
        <v>908</v>
      </c>
      <c r="B66" s="62">
        <v>654</v>
      </c>
      <c r="C66" s="195" t="s">
        <v>266</v>
      </c>
      <c r="D66" s="315"/>
      <c r="E66" s="316"/>
      <c r="F66" s="60"/>
      <c r="G66" s="771">
        <f t="shared" si="0"/>
        <v>0</v>
      </c>
    </row>
    <row r="67" spans="1:7" ht="12.75">
      <c r="A67" s="194" t="s">
        <v>909</v>
      </c>
      <c r="B67" s="62">
        <v>655</v>
      </c>
      <c r="C67" s="195" t="s">
        <v>269</v>
      </c>
      <c r="D67" s="315"/>
      <c r="E67" s="316"/>
      <c r="F67" s="60"/>
      <c r="G67" s="771">
        <f t="shared" si="0"/>
        <v>0</v>
      </c>
    </row>
    <row r="68" spans="1:7" ht="12.75" customHeight="1">
      <c r="A68" s="194" t="s">
        <v>910</v>
      </c>
      <c r="B68" s="62">
        <v>657</v>
      </c>
      <c r="C68" s="195" t="s">
        <v>272</v>
      </c>
      <c r="D68" s="315"/>
      <c r="E68" s="316"/>
      <c r="F68" s="60"/>
      <c r="G68" s="771">
        <f t="shared" si="0"/>
        <v>0</v>
      </c>
    </row>
    <row r="69" spans="1:7" ht="25.5">
      <c r="A69" s="22" t="s">
        <v>458</v>
      </c>
      <c r="B69" s="196" t="s">
        <v>911</v>
      </c>
      <c r="C69" s="195" t="s">
        <v>274</v>
      </c>
      <c r="D69" s="844">
        <f>SUM(D49,D51,D55:D56,D63)</f>
        <v>0</v>
      </c>
      <c r="E69" s="845">
        <f>SUM(E49,E51,E55:E56,E63)</f>
        <v>0</v>
      </c>
      <c r="F69" s="60"/>
      <c r="G69" s="771">
        <f t="shared" si="0"/>
        <v>0</v>
      </c>
    </row>
    <row r="70" spans="1:7" ht="12.75">
      <c r="A70" s="194" t="s">
        <v>913</v>
      </c>
      <c r="B70" s="196" t="s">
        <v>918</v>
      </c>
      <c r="C70" s="195" t="s">
        <v>912</v>
      </c>
      <c r="D70" s="844">
        <f>SUM(D71:D72)</f>
        <v>0</v>
      </c>
      <c r="E70" s="845">
        <f>SUM(E71:E72)</f>
        <v>0</v>
      </c>
      <c r="F70" s="60"/>
      <c r="G70" s="771">
        <f t="shared" si="0"/>
        <v>0</v>
      </c>
    </row>
    <row r="71" spans="1:9" ht="12.75">
      <c r="A71" s="860" t="s">
        <v>1025</v>
      </c>
      <c r="B71" s="308">
        <v>899</v>
      </c>
      <c r="C71" s="195" t="s">
        <v>914</v>
      </c>
      <c r="D71" s="315"/>
      <c r="E71" s="316"/>
      <c r="F71" s="60"/>
      <c r="G71" s="771">
        <f t="shared" si="0"/>
        <v>0</v>
      </c>
      <c r="H71" s="1373" t="s">
        <v>978</v>
      </c>
      <c r="I71" s="1373"/>
    </row>
    <row r="72" spans="1:9" ht="12.75">
      <c r="A72" s="860" t="s">
        <v>1026</v>
      </c>
      <c r="B72" s="308">
        <v>692</v>
      </c>
      <c r="C72" s="195" t="s">
        <v>915</v>
      </c>
      <c r="D72" s="315"/>
      <c r="E72" s="316"/>
      <c r="F72" s="60"/>
      <c r="G72" s="771">
        <f>D72+E72</f>
        <v>0</v>
      </c>
      <c r="H72" s="775" t="s">
        <v>976</v>
      </c>
      <c r="I72" s="775" t="s">
        <v>977</v>
      </c>
    </row>
    <row r="73" spans="1:9" ht="12.75" customHeight="1">
      <c r="A73" s="309" t="s">
        <v>35</v>
      </c>
      <c r="B73" s="310" t="s">
        <v>916</v>
      </c>
      <c r="C73" s="195" t="s">
        <v>917</v>
      </c>
      <c r="D73" s="864">
        <f>SUM(D69:D70)</f>
        <v>0</v>
      </c>
      <c r="E73" s="865">
        <f>SUM(E69:E70)</f>
        <v>0</v>
      </c>
      <c r="F73" s="60"/>
      <c r="G73" s="771">
        <f>D73+E73</f>
        <v>0</v>
      </c>
      <c r="H73" s="776">
        <f>D73-'10'!I25-'10'!I64</f>
        <v>0</v>
      </c>
      <c r="I73" s="776">
        <f>E73-'10'!L25-'10'!L64</f>
        <v>0</v>
      </c>
    </row>
    <row r="74" spans="1:7" ht="12.75" customHeight="1">
      <c r="A74" s="63" t="s">
        <v>459</v>
      </c>
      <c r="B74" s="311" t="s">
        <v>922</v>
      </c>
      <c r="C74" s="195" t="s">
        <v>277</v>
      </c>
      <c r="D74" s="864">
        <f>D69-D44+D42</f>
        <v>0</v>
      </c>
      <c r="E74" s="865">
        <f>E69-E44+E42</f>
        <v>0</v>
      </c>
      <c r="F74" s="60"/>
      <c r="G74" s="771">
        <f>D74+E74</f>
        <v>0</v>
      </c>
    </row>
    <row r="75" spans="1:7" ht="12.75" customHeight="1">
      <c r="A75" s="63" t="s">
        <v>460</v>
      </c>
      <c r="B75" s="311" t="s">
        <v>923</v>
      </c>
      <c r="C75" s="195" t="s">
        <v>280</v>
      </c>
      <c r="D75" s="864">
        <f>D69-D44</f>
        <v>0</v>
      </c>
      <c r="E75" s="865">
        <f>E69-E44</f>
        <v>0</v>
      </c>
      <c r="F75" s="60"/>
      <c r="G75" s="772">
        <f>D75+E75</f>
        <v>0</v>
      </c>
    </row>
    <row r="76" spans="1:7" ht="12.75" customHeight="1" thickBot="1">
      <c r="A76" s="131" t="s">
        <v>919</v>
      </c>
      <c r="B76" s="710" t="s">
        <v>920</v>
      </c>
      <c r="C76" s="711" t="s">
        <v>921</v>
      </c>
      <c r="D76" s="854">
        <f>D70-D45</f>
        <v>0</v>
      </c>
      <c r="E76" s="855">
        <f>E70-E45</f>
        <v>0</v>
      </c>
      <c r="F76" s="60"/>
      <c r="G76" s="772">
        <f>D76+E76</f>
        <v>0</v>
      </c>
    </row>
    <row r="77" spans="1:6" ht="12.75" customHeight="1" thickBot="1">
      <c r="A77" s="1355"/>
      <c r="B77" s="1356"/>
      <c r="C77" s="1357"/>
      <c r="D77" s="1358" t="s">
        <v>674</v>
      </c>
      <c r="E77" s="1359"/>
      <c r="F77" s="56"/>
    </row>
    <row r="78" spans="1:7" ht="12.75">
      <c r="A78" s="809" t="s">
        <v>983</v>
      </c>
      <c r="B78" s="810" t="s">
        <v>924</v>
      </c>
      <c r="C78" s="811" t="s">
        <v>283</v>
      </c>
      <c r="D78" s="1333">
        <f>+D74+E74</f>
        <v>0</v>
      </c>
      <c r="E78" s="1334"/>
      <c r="F78" s="20"/>
      <c r="G78" s="771"/>
    </row>
    <row r="79" spans="1:7" ht="13.5" thickBot="1">
      <c r="A79" s="806" t="s">
        <v>981</v>
      </c>
      <c r="B79" s="807" t="s">
        <v>925</v>
      </c>
      <c r="C79" s="808" t="s">
        <v>286</v>
      </c>
      <c r="D79" s="1335">
        <f>+D75+E75</f>
        <v>0</v>
      </c>
      <c r="E79" s="1336"/>
      <c r="F79" s="20"/>
      <c r="G79" s="771"/>
    </row>
    <row r="80" spans="1:7" ht="12.75">
      <c r="A80" s="809" t="s">
        <v>986</v>
      </c>
      <c r="B80" s="810" t="s">
        <v>987</v>
      </c>
      <c r="C80" s="811" t="s">
        <v>984</v>
      </c>
      <c r="D80" s="1333">
        <f>D76+E76</f>
        <v>0</v>
      </c>
      <c r="E80" s="1334"/>
      <c r="F80" s="20"/>
      <c r="G80" s="771"/>
    </row>
    <row r="81" spans="1:7" ht="13.5" thickBot="1">
      <c r="A81" s="806" t="s">
        <v>980</v>
      </c>
      <c r="B81" s="807" t="s">
        <v>988</v>
      </c>
      <c r="C81" s="808" t="s">
        <v>985</v>
      </c>
      <c r="D81" s="1335">
        <f>D79+D80</f>
        <v>0</v>
      </c>
      <c r="E81" s="1336"/>
      <c r="F81" s="20"/>
      <c r="G81" s="771"/>
    </row>
    <row r="82" spans="1:7" ht="12.75">
      <c r="A82" s="803"/>
      <c r="B82" s="804"/>
      <c r="C82" s="804"/>
      <c r="D82" s="805"/>
      <c r="E82" s="805"/>
      <c r="F82" s="20"/>
      <c r="G82" s="771"/>
    </row>
    <row r="83" spans="1:6" ht="12.75">
      <c r="A83" s="712"/>
      <c r="B83" s="24"/>
      <c r="C83" s="24"/>
      <c r="D83" s="78"/>
      <c r="E83" s="78"/>
      <c r="F83" s="78"/>
    </row>
    <row r="84" spans="1:6" ht="12.75">
      <c r="A84" s="23" t="s">
        <v>612</v>
      </c>
      <c r="B84" s="24"/>
      <c r="C84" s="24"/>
      <c r="D84" s="78"/>
      <c r="E84" s="78"/>
      <c r="F84" s="20"/>
    </row>
    <row r="85" spans="1:6" ht="12.75">
      <c r="A85" s="20" t="s">
        <v>629</v>
      </c>
      <c r="B85" s="24"/>
      <c r="C85" s="24"/>
      <c r="D85" s="78"/>
      <c r="E85" s="78"/>
      <c r="F85" s="20"/>
    </row>
    <row r="86" spans="1:6" ht="12.75">
      <c r="A86" s="20" t="s">
        <v>632</v>
      </c>
      <c r="B86" s="21"/>
      <c r="C86" s="21"/>
      <c r="D86" s="78"/>
      <c r="E86" s="78"/>
      <c r="F86" s="20"/>
    </row>
    <row r="87" spans="1:6" ht="12.75">
      <c r="A87" s="70"/>
      <c r="B87" s="21"/>
      <c r="C87" s="21"/>
      <c r="D87" s="78"/>
      <c r="E87" s="78"/>
      <c r="F87" s="20"/>
    </row>
    <row r="88" spans="6:7" ht="12.75">
      <c r="F88" s="20"/>
      <c r="G88" s="771">
        <f>G75+G76</f>
        <v>0</v>
      </c>
    </row>
    <row r="89" spans="1:7" s="777" customFormat="1" ht="12.75">
      <c r="A89" s="774" t="s">
        <v>975</v>
      </c>
      <c r="B89" s="775"/>
      <c r="C89" s="775"/>
      <c r="D89" s="776">
        <f>D75+D76</f>
        <v>0</v>
      </c>
      <c r="E89" s="776">
        <f>E75+E76</f>
        <v>0</v>
      </c>
      <c r="G89" s="771">
        <f>D89+E89</f>
        <v>0</v>
      </c>
    </row>
    <row r="90" spans="1:7" s="777" customFormat="1" ht="12.75">
      <c r="A90" s="774"/>
      <c r="B90" s="775"/>
      <c r="C90" s="775"/>
      <c r="D90" s="776"/>
      <c r="E90" s="776"/>
      <c r="F90" s="778" t="s">
        <v>966</v>
      </c>
      <c r="G90" s="773">
        <f>G88-G89</f>
        <v>0</v>
      </c>
    </row>
  </sheetData>
  <sheetProtection/>
  <mergeCells count="14">
    <mergeCell ref="A1:E1"/>
    <mergeCell ref="A2:E2"/>
    <mergeCell ref="A3:E3"/>
    <mergeCell ref="A4:E4"/>
    <mergeCell ref="B6:C6"/>
    <mergeCell ref="A48:E48"/>
    <mergeCell ref="D80:E80"/>
    <mergeCell ref="D81:E81"/>
    <mergeCell ref="H45:I45"/>
    <mergeCell ref="H71:I71"/>
    <mergeCell ref="A77:C77"/>
    <mergeCell ref="D77:E77"/>
    <mergeCell ref="D78:E78"/>
    <mergeCell ref="D79:E79"/>
  </mergeCells>
  <conditionalFormatting sqref="H73:I73">
    <cfRule type="cellIs" priority="3" dxfId="18" operator="lessThan" stopIfTrue="1">
      <formula>0</formula>
    </cfRule>
    <cfRule type="cellIs" priority="4" dxfId="18" operator="greaterThan" stopIfTrue="1">
      <formula>0</formula>
    </cfRule>
  </conditionalFormatting>
  <conditionalFormatting sqref="H47:I47">
    <cfRule type="cellIs" priority="1" dxfId="18" operator="lessThan" stopIfTrue="1">
      <formula>0</formula>
    </cfRule>
    <cfRule type="cellIs" priority="2" dxfId="18" operator="greaterThan" stopIfTrue="1">
      <formula>0</formula>
    </cfRule>
  </conditionalFormatting>
  <printOptions/>
  <pageMargins left="0.7086614173228347" right="0" top="0.3937007874015748" bottom="0.3937007874015748" header="0.5118110236220472" footer="0.5118110236220472"/>
  <pageSetup horizontalDpi="600" verticalDpi="600" orientation="portrait" paperSize="9" scale="80" r:id="rId1"/>
  <rowBreaks count="1" manualBreakCount="1">
    <brk id="47" max="4" man="1"/>
  </rowBreaks>
</worksheet>
</file>

<file path=xl/worksheets/sheet5.xml><?xml version="1.0" encoding="utf-8"?>
<worksheet xmlns="http://schemas.openxmlformats.org/spreadsheetml/2006/main" xmlns:r="http://schemas.openxmlformats.org/officeDocument/2006/relationships">
  <dimension ref="A1:G21"/>
  <sheetViews>
    <sheetView zoomScalePageLayoutView="0" workbookViewId="0" topLeftCell="A1">
      <selection activeCell="B4" sqref="B4:D4"/>
    </sheetView>
  </sheetViews>
  <sheetFormatPr defaultColWidth="9.140625" defaultRowHeight="15"/>
  <cols>
    <col min="1" max="1" width="45.57421875" style="9" customWidth="1"/>
    <col min="2" max="2" width="14.57421875" style="9" customWidth="1"/>
    <col min="3" max="3" width="15.00390625" style="9" customWidth="1"/>
    <col min="4" max="4" width="17.421875" style="9" customWidth="1"/>
    <col min="5" max="5" width="11.421875" style="9" customWidth="1"/>
    <col min="6" max="6" width="9.140625" style="9" customWidth="1"/>
    <col min="7" max="7" width="10.28125" style="9" bestFit="1" customWidth="1"/>
    <col min="8" max="16384" width="9.140625" style="9" customWidth="1"/>
  </cols>
  <sheetData>
    <row r="1" spans="1:4" ht="18.75">
      <c r="A1" s="685" t="s">
        <v>990</v>
      </c>
      <c r="B1" s="248"/>
      <c r="C1" s="248"/>
      <c r="D1" s="248"/>
    </row>
    <row r="2" spans="1:4" ht="13.5" thickBot="1">
      <c r="A2" s="321"/>
      <c r="B2" s="321"/>
      <c r="C2" s="321"/>
      <c r="D2" s="322" t="s">
        <v>482</v>
      </c>
    </row>
    <row r="3" spans="1:7" s="10" customFormat="1" ht="26.25" thickBot="1">
      <c r="A3" s="323" t="s">
        <v>31</v>
      </c>
      <c r="B3" s="324" t="s">
        <v>483</v>
      </c>
      <c r="C3" s="325" t="s">
        <v>484</v>
      </c>
      <c r="D3" s="323" t="s">
        <v>485</v>
      </c>
      <c r="E3" s="1375" t="s">
        <v>979</v>
      </c>
      <c r="F3" s="1376"/>
      <c r="G3" s="1376"/>
    </row>
    <row r="4" spans="1:7" ht="13.5" thickBot="1">
      <c r="A4" s="812" t="s">
        <v>999</v>
      </c>
      <c r="B4" s="813">
        <f>2!D89</f>
        <v>5036.0108300000575</v>
      </c>
      <c r="C4" s="814">
        <f>2!E89</f>
        <v>3.0371300000002748</v>
      </c>
      <c r="D4" s="896">
        <f>SUM(B4:C4)</f>
        <v>5039.047960000058</v>
      </c>
      <c r="E4" s="799">
        <f>B4-(2!D75+2!D76)</f>
        <v>0</v>
      </c>
      <c r="F4" s="799">
        <f>C4-(2!E75+2!E76)</f>
        <v>0</v>
      </c>
      <c r="G4" s="799">
        <f>D4-(2!D81)</f>
        <v>0</v>
      </c>
    </row>
    <row r="5" spans="1:4" ht="12.75">
      <c r="A5" s="8"/>
      <c r="B5" s="8"/>
      <c r="C5" s="8"/>
      <c r="D5" s="8"/>
    </row>
    <row r="6" spans="1:4" ht="12.75">
      <c r="A6" s="8"/>
      <c r="B6" s="8"/>
      <c r="C6" s="8"/>
      <c r="D6" s="8"/>
    </row>
    <row r="7" spans="1:4" ht="12.75">
      <c r="A7" s="815"/>
      <c r="B7" s="816"/>
      <c r="C7" s="816"/>
      <c r="D7" s="816"/>
    </row>
    <row r="8" spans="1:4" ht="12.75">
      <c r="A8" s="815"/>
      <c r="B8" s="993"/>
      <c r="C8" s="993"/>
      <c r="D8" s="993"/>
    </row>
    <row r="9" spans="2:4" ht="12.75">
      <c r="B9" s="815"/>
      <c r="C9" s="815"/>
      <c r="D9" s="815"/>
    </row>
    <row r="10" spans="1:4" ht="12.75">
      <c r="A10" s="548"/>
      <c r="B10" s="548"/>
      <c r="C10" s="548"/>
      <c r="D10" s="548"/>
    </row>
    <row r="11" spans="1:4" ht="12.75">
      <c r="A11" s="8"/>
      <c r="B11" s="8"/>
      <c r="C11" s="8"/>
      <c r="D11" s="8"/>
    </row>
    <row r="12" spans="1:4" ht="12.75">
      <c r="A12" s="8"/>
      <c r="B12" s="8"/>
      <c r="C12" s="8"/>
      <c r="D12" s="8"/>
    </row>
    <row r="13" spans="1:4" ht="12.75">
      <c r="A13" s="8"/>
      <c r="B13" s="8"/>
      <c r="C13" s="8"/>
      <c r="D13" s="8"/>
    </row>
    <row r="14" spans="1:4" ht="12.75">
      <c r="A14" s="8"/>
      <c r="B14" s="8"/>
      <c r="C14" s="8"/>
      <c r="D14" s="8"/>
    </row>
    <row r="15" spans="1:4" ht="12.75">
      <c r="A15" s="8"/>
      <c r="B15" s="8"/>
      <c r="C15" s="8"/>
      <c r="D15" s="8"/>
    </row>
    <row r="16" spans="1:4" ht="12.75">
      <c r="A16" s="8"/>
      <c r="B16" s="8"/>
      <c r="C16" s="8"/>
      <c r="D16" s="8"/>
    </row>
    <row r="17" spans="1:4" ht="12.75">
      <c r="A17" s="8"/>
      <c r="B17" s="8"/>
      <c r="C17" s="8"/>
      <c r="D17" s="8"/>
    </row>
    <row r="18" spans="1:4" ht="12.75">
      <c r="A18" s="8"/>
      <c r="B18" s="8"/>
      <c r="C18" s="8"/>
      <c r="D18" s="8"/>
    </row>
    <row r="19" spans="1:4" ht="12.75">
      <c r="A19" s="8"/>
      <c r="B19" s="8"/>
      <c r="C19" s="8"/>
      <c r="D19" s="8"/>
    </row>
    <row r="20" spans="1:4" ht="12.75">
      <c r="A20" s="8"/>
      <c r="B20" s="8"/>
      <c r="C20" s="8"/>
      <c r="D20" s="8"/>
    </row>
    <row r="21" spans="1:4" ht="12.75">
      <c r="A21" s="8"/>
      <c r="B21" s="8"/>
      <c r="C21" s="8"/>
      <c r="D21" s="8"/>
    </row>
  </sheetData>
  <sheetProtection formatRows="0" insertRows="0" deleteRows="0"/>
  <mergeCells count="1">
    <mergeCell ref="E3:G3"/>
  </mergeCells>
  <conditionalFormatting sqref="E4:G4">
    <cfRule type="cellIs" priority="1" dxfId="18" operator="lessThan" stopIfTrue="1">
      <formula>0</formula>
    </cfRule>
    <cfRule type="cellIs" priority="2" dxfId="18" operator="greaterThan" stopIfTrue="1">
      <formula>0</formula>
    </cfRule>
  </conditionalFormatting>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N71"/>
  <sheetViews>
    <sheetView zoomScale="96" zoomScaleNormal="96" zoomScalePageLayoutView="0" workbookViewId="0" topLeftCell="A1">
      <pane xSplit="7" ySplit="5" topLeftCell="H27" activePane="bottomRight" state="frozen"/>
      <selection pane="topLeft" activeCell="A1" sqref="A1"/>
      <selection pane="topRight" activeCell="A1" sqref="A1"/>
      <selection pane="bottomLeft" activeCell="A1" sqref="A1"/>
      <selection pane="bottomRight" activeCell="G27" sqref="G27"/>
    </sheetView>
  </sheetViews>
  <sheetFormatPr defaultColWidth="9.140625" defaultRowHeight="15"/>
  <cols>
    <col min="1" max="1" width="1.421875" style="463" customWidth="1"/>
    <col min="2" max="2" width="4.421875" style="463" customWidth="1"/>
    <col min="3" max="3" width="3.140625" style="463" customWidth="1"/>
    <col min="4" max="5" width="6.140625" style="463" customWidth="1"/>
    <col min="6" max="6" width="43.57421875" style="463" customWidth="1"/>
    <col min="7" max="7" width="5.28125" style="535" customWidth="1"/>
    <col min="8" max="13" width="11.57421875" style="463" customWidth="1"/>
    <col min="14" max="14" width="2.00390625" style="462" customWidth="1"/>
    <col min="15" max="16384" width="9.140625" style="463" customWidth="1"/>
  </cols>
  <sheetData>
    <row r="1" spans="1:14" ht="22.5" customHeight="1">
      <c r="A1" s="1279" t="s">
        <v>1122</v>
      </c>
      <c r="B1" s="459"/>
      <c r="C1" s="459"/>
      <c r="D1" s="459"/>
      <c r="E1" s="459"/>
      <c r="F1" s="460"/>
      <c r="G1" s="461"/>
      <c r="H1" s="459"/>
      <c r="I1" s="459"/>
      <c r="J1" s="459"/>
      <c r="K1" s="459"/>
      <c r="L1" s="459"/>
      <c r="M1" s="459"/>
      <c r="N1" s="548"/>
    </row>
    <row r="2" spans="1:14" ht="27" customHeight="1" thickBot="1">
      <c r="A2" s="458"/>
      <c r="B2" s="459"/>
      <c r="C2" s="459"/>
      <c r="D2" s="459"/>
      <c r="E2" s="459"/>
      <c r="F2" s="460"/>
      <c r="G2" s="461"/>
      <c r="H2" s="459"/>
      <c r="I2" s="459"/>
      <c r="J2" s="459"/>
      <c r="K2" s="459"/>
      <c r="L2" s="459"/>
      <c r="M2" s="1081" t="s">
        <v>798</v>
      </c>
      <c r="N2" s="464"/>
    </row>
    <row r="3" spans="1:14" ht="14.25" customHeight="1">
      <c r="A3" s="1377" t="s">
        <v>690</v>
      </c>
      <c r="B3" s="1378"/>
      <c r="C3" s="1378"/>
      <c r="D3" s="1378"/>
      <c r="E3" s="1378"/>
      <c r="F3" s="1379"/>
      <c r="G3" s="1386" t="s">
        <v>461</v>
      </c>
      <c r="H3" s="1389" t="s">
        <v>691</v>
      </c>
      <c r="I3" s="1390"/>
      <c r="J3" s="1389" t="s">
        <v>692</v>
      </c>
      <c r="K3" s="1390"/>
      <c r="L3" s="1389" t="s">
        <v>693</v>
      </c>
      <c r="M3" s="1391"/>
      <c r="N3" s="465"/>
    </row>
    <row r="4" spans="1:14" ht="13.5" customHeight="1">
      <c r="A4" s="1380"/>
      <c r="B4" s="1381"/>
      <c r="C4" s="1381"/>
      <c r="D4" s="1381"/>
      <c r="E4" s="1381"/>
      <c r="F4" s="1382"/>
      <c r="G4" s="1387"/>
      <c r="H4" s="466" t="s">
        <v>694</v>
      </c>
      <c r="I4" s="467" t="s">
        <v>462</v>
      </c>
      <c r="J4" s="466" t="s">
        <v>615</v>
      </c>
      <c r="K4" s="467" t="s">
        <v>462</v>
      </c>
      <c r="L4" s="466" t="s">
        <v>615</v>
      </c>
      <c r="M4" s="468" t="s">
        <v>462</v>
      </c>
      <c r="N4" s="469"/>
    </row>
    <row r="5" spans="1:14" ht="11.25" customHeight="1" thickBot="1">
      <c r="A5" s="1383"/>
      <c r="B5" s="1384"/>
      <c r="C5" s="1384"/>
      <c r="D5" s="1384"/>
      <c r="E5" s="1384"/>
      <c r="F5" s="1385"/>
      <c r="G5" s="1388"/>
      <c r="H5" s="935">
        <v>1</v>
      </c>
      <c r="I5" s="936">
        <v>2</v>
      </c>
      <c r="J5" s="935">
        <v>3</v>
      </c>
      <c r="K5" s="936">
        <v>4</v>
      </c>
      <c r="L5" s="935">
        <v>5</v>
      </c>
      <c r="M5" s="937">
        <v>6</v>
      </c>
      <c r="N5" s="470"/>
    </row>
    <row r="6" spans="1:14" ht="12.75" customHeight="1">
      <c r="A6" s="1392" t="s">
        <v>37</v>
      </c>
      <c r="B6" s="1393"/>
      <c r="C6" s="1393"/>
      <c r="D6" s="1393"/>
      <c r="E6" s="1393"/>
      <c r="F6" s="1394"/>
      <c r="G6" s="471">
        <v>1</v>
      </c>
      <c r="H6" s="1082">
        <f aca="true" t="shared" si="0" ref="H6:M6">+H7+H32</f>
        <v>390384.95639</v>
      </c>
      <c r="I6" s="1083">
        <f t="shared" si="0"/>
        <v>389523.06687</v>
      </c>
      <c r="J6" s="472">
        <f t="shared" si="0"/>
        <v>8000</v>
      </c>
      <c r="K6" s="473">
        <f t="shared" si="0"/>
        <v>8000</v>
      </c>
      <c r="L6" s="472">
        <f t="shared" si="0"/>
        <v>398384.95639</v>
      </c>
      <c r="M6" s="474">
        <f t="shared" si="0"/>
        <v>397523.06687</v>
      </c>
      <c r="N6" s="469"/>
    </row>
    <row r="7" spans="1:14" ht="12.75" customHeight="1">
      <c r="A7" s="475"/>
      <c r="B7" s="1396" t="s">
        <v>761</v>
      </c>
      <c r="C7" s="1396"/>
      <c r="D7" s="1396"/>
      <c r="E7" s="1396"/>
      <c r="F7" s="1397"/>
      <c r="G7" s="476">
        <f>G6+1</f>
        <v>2</v>
      </c>
      <c r="H7" s="1084">
        <f aca="true" t="shared" si="1" ref="H7:M7">+H8+H18+H25</f>
        <v>369394.48396</v>
      </c>
      <c r="I7" s="1085">
        <f t="shared" si="1"/>
        <v>368532.59443999996</v>
      </c>
      <c r="J7" s="938">
        <f t="shared" si="1"/>
        <v>8000</v>
      </c>
      <c r="K7" s="939">
        <f t="shared" si="1"/>
        <v>8000</v>
      </c>
      <c r="L7" s="938">
        <f t="shared" si="1"/>
        <v>377394.48396</v>
      </c>
      <c r="M7" s="940">
        <f t="shared" si="1"/>
        <v>376532.59443999996</v>
      </c>
      <c r="N7" s="469"/>
    </row>
    <row r="8" spans="1:14" ht="12.75" customHeight="1">
      <c r="A8" s="477"/>
      <c r="B8" s="478"/>
      <c r="C8" s="479" t="s">
        <v>695</v>
      </c>
      <c r="D8" s="480" t="s">
        <v>38</v>
      </c>
      <c r="E8" s="478"/>
      <c r="F8" s="481"/>
      <c r="G8" s="482">
        <f aca="true" t="shared" si="2" ref="G8:G34">G7+1</f>
        <v>3</v>
      </c>
      <c r="H8" s="1086">
        <f aca="true" t="shared" si="3" ref="H8:M8">+H9+H12</f>
        <v>326723.99358</v>
      </c>
      <c r="I8" s="1087">
        <f t="shared" si="3"/>
        <v>326170.65358</v>
      </c>
      <c r="J8" s="941">
        <f t="shared" si="3"/>
        <v>8000</v>
      </c>
      <c r="K8" s="942">
        <f t="shared" si="3"/>
        <v>8000</v>
      </c>
      <c r="L8" s="941">
        <f t="shared" si="3"/>
        <v>334723.99358</v>
      </c>
      <c r="M8" s="943">
        <f t="shared" si="3"/>
        <v>334170.65358</v>
      </c>
      <c r="N8" s="469"/>
    </row>
    <row r="9" spans="1:14" ht="12.75" customHeight="1">
      <c r="A9" s="483"/>
      <c r="B9" s="484"/>
      <c r="C9" s="484"/>
      <c r="D9" s="484" t="s">
        <v>463</v>
      </c>
      <c r="E9" s="484" t="s">
        <v>39</v>
      </c>
      <c r="F9" s="485"/>
      <c r="G9" s="486">
        <f t="shared" si="2"/>
        <v>4</v>
      </c>
      <c r="H9" s="1088">
        <f aca="true" t="shared" si="4" ref="H9:M9">+H10+H11</f>
        <v>10926.81858</v>
      </c>
      <c r="I9" s="1089">
        <f t="shared" si="4"/>
        <v>10926.81858</v>
      </c>
      <c r="J9" s="487">
        <f t="shared" si="4"/>
        <v>0</v>
      </c>
      <c r="K9" s="488">
        <f t="shared" si="4"/>
        <v>0</v>
      </c>
      <c r="L9" s="487">
        <f t="shared" si="4"/>
        <v>10926.81858</v>
      </c>
      <c r="M9" s="489">
        <f t="shared" si="4"/>
        <v>10926.81858</v>
      </c>
      <c r="N9" s="469"/>
    </row>
    <row r="10" spans="1:14" ht="12.75" customHeight="1">
      <c r="A10" s="490"/>
      <c r="B10" s="491"/>
      <c r="C10" s="491"/>
      <c r="D10" s="491"/>
      <c r="E10" s="491" t="s">
        <v>695</v>
      </c>
      <c r="F10" s="491" t="s">
        <v>697</v>
      </c>
      <c r="G10" s="492">
        <f t="shared" si="2"/>
        <v>5</v>
      </c>
      <c r="H10" s="1090">
        <f>'5.d'!H6</f>
        <v>3357.0516399999997</v>
      </c>
      <c r="I10" s="1091">
        <f>'5.d'!I6</f>
        <v>3357.0516399999997</v>
      </c>
      <c r="J10" s="1090">
        <f>'5.d'!J6</f>
        <v>0</v>
      </c>
      <c r="K10" s="1091">
        <f>'5.d'!K6</f>
        <v>0</v>
      </c>
      <c r="L10" s="493">
        <f>'5.d'!L6</f>
        <v>3357.0516399999997</v>
      </c>
      <c r="M10" s="495">
        <f>'5.d'!M6</f>
        <v>3357.0516399999997</v>
      </c>
      <c r="N10" s="496"/>
    </row>
    <row r="11" spans="1:14" ht="12.75" customHeight="1">
      <c r="A11" s="490"/>
      <c r="B11" s="491"/>
      <c r="C11" s="491"/>
      <c r="D11" s="491"/>
      <c r="E11" s="459"/>
      <c r="F11" s="491" t="s">
        <v>698</v>
      </c>
      <c r="G11" s="492">
        <f t="shared" si="2"/>
        <v>6</v>
      </c>
      <c r="H11" s="1090">
        <f>'5.d'!H7</f>
        <v>7569.7669399999995</v>
      </c>
      <c r="I11" s="1091">
        <f>'5.d'!I7</f>
        <v>7569.7669399999995</v>
      </c>
      <c r="J11" s="493">
        <f>'5.d'!J7</f>
        <v>0</v>
      </c>
      <c r="K11" s="494">
        <f>'5.d'!K7</f>
        <v>0</v>
      </c>
      <c r="L11" s="493">
        <f>'5.d'!L7</f>
        <v>7569.7669399999995</v>
      </c>
      <c r="M11" s="495">
        <f>'5.d'!M7</f>
        <v>7569.7669399999995</v>
      </c>
      <c r="N11" s="496"/>
    </row>
    <row r="12" spans="1:14" ht="12.75" customHeight="1">
      <c r="A12" s="483"/>
      <c r="B12" s="484"/>
      <c r="C12" s="484"/>
      <c r="D12" s="484"/>
      <c r="E12" s="484" t="s">
        <v>40</v>
      </c>
      <c r="F12" s="485"/>
      <c r="G12" s="486">
        <f>G11+1</f>
        <v>7</v>
      </c>
      <c r="H12" s="1088">
        <f aca="true" t="shared" si="5" ref="H12:M12">+H13+H17</f>
        <v>315797.175</v>
      </c>
      <c r="I12" s="1089">
        <f t="shared" si="5"/>
        <v>315243.83499999996</v>
      </c>
      <c r="J12" s="487">
        <f t="shared" si="5"/>
        <v>8000</v>
      </c>
      <c r="K12" s="488">
        <f t="shared" si="5"/>
        <v>8000</v>
      </c>
      <c r="L12" s="487">
        <f t="shared" si="5"/>
        <v>323797.175</v>
      </c>
      <c r="M12" s="489">
        <f t="shared" si="5"/>
        <v>323243.83499999996</v>
      </c>
      <c r="N12" s="469"/>
    </row>
    <row r="13" spans="1:14" s="499" customFormat="1" ht="12.75" customHeight="1">
      <c r="A13" s="497"/>
      <c r="B13" s="491"/>
      <c r="C13" s="491"/>
      <c r="D13" s="491"/>
      <c r="E13" s="491" t="s">
        <v>695</v>
      </c>
      <c r="F13" s="491" t="s">
        <v>41</v>
      </c>
      <c r="G13" s="498">
        <f t="shared" si="2"/>
        <v>8</v>
      </c>
      <c r="H13" s="1090">
        <f aca="true" t="shared" si="6" ref="H13:M13">+H14+H15+H16</f>
        <v>237592.517</v>
      </c>
      <c r="I13" s="1091">
        <f t="shared" si="6"/>
        <v>237592.517</v>
      </c>
      <c r="J13" s="493">
        <f t="shared" si="6"/>
        <v>8000</v>
      </c>
      <c r="K13" s="494">
        <f t="shared" si="6"/>
        <v>8000</v>
      </c>
      <c r="L13" s="493">
        <f t="shared" si="6"/>
        <v>245592.517</v>
      </c>
      <c r="M13" s="495">
        <f t="shared" si="6"/>
        <v>245592.517</v>
      </c>
      <c r="N13" s="496"/>
    </row>
    <row r="14" spans="1:14" s="499" customFormat="1" ht="12.75" customHeight="1">
      <c r="A14" s="497"/>
      <c r="B14" s="491"/>
      <c r="C14" s="491"/>
      <c r="D14" s="491"/>
      <c r="E14" s="459"/>
      <c r="F14" s="491" t="s">
        <v>759</v>
      </c>
      <c r="G14" s="498">
        <f t="shared" si="2"/>
        <v>9</v>
      </c>
      <c r="H14" s="1090">
        <f>'5.a'!E8</f>
        <v>235801.305</v>
      </c>
      <c r="I14" s="1091">
        <f>'5.a'!F8</f>
        <v>235801.305</v>
      </c>
      <c r="J14" s="493">
        <f>'5.a'!G8</f>
        <v>8000</v>
      </c>
      <c r="K14" s="494">
        <f>'5.a'!H8</f>
        <v>8000</v>
      </c>
      <c r="L14" s="493">
        <f aca="true" t="shared" si="7" ref="L14:M17">+H14+J14</f>
        <v>243801.305</v>
      </c>
      <c r="M14" s="495">
        <f t="shared" si="7"/>
        <v>243801.305</v>
      </c>
      <c r="N14" s="496"/>
    </row>
    <row r="15" spans="1:14" s="499" customFormat="1" ht="12.75" customHeight="1">
      <c r="A15" s="500"/>
      <c r="B15" s="491"/>
      <c r="C15" s="491"/>
      <c r="D15" s="491"/>
      <c r="E15" s="491"/>
      <c r="F15" s="491" t="s">
        <v>758</v>
      </c>
      <c r="G15" s="498">
        <f t="shared" si="2"/>
        <v>10</v>
      </c>
      <c r="H15" s="1090">
        <f>'5.c'!E30</f>
        <v>0</v>
      </c>
      <c r="I15" s="1091">
        <f>'5.c'!F30</f>
        <v>0</v>
      </c>
      <c r="J15" s="493">
        <f>'5.c'!G30</f>
        <v>0</v>
      </c>
      <c r="K15" s="494">
        <f>'5.c'!H30</f>
        <v>0</v>
      </c>
      <c r="L15" s="493">
        <f t="shared" si="7"/>
        <v>0</v>
      </c>
      <c r="M15" s="495">
        <f t="shared" si="7"/>
        <v>0</v>
      </c>
      <c r="N15" s="496"/>
    </row>
    <row r="16" spans="1:14" s="499" customFormat="1" ht="12.75" customHeight="1">
      <c r="A16" s="497"/>
      <c r="B16" s="491"/>
      <c r="C16" s="491"/>
      <c r="D16" s="491"/>
      <c r="E16" s="459"/>
      <c r="F16" s="491" t="s">
        <v>760</v>
      </c>
      <c r="G16" s="498">
        <f t="shared" si="2"/>
        <v>11</v>
      </c>
      <c r="H16" s="1090">
        <f>'5.a'!E16</f>
        <v>1791.212</v>
      </c>
      <c r="I16" s="1091">
        <f>'5.a'!F16</f>
        <v>1791.212</v>
      </c>
      <c r="J16" s="493">
        <f>'5.a'!G16</f>
        <v>0</v>
      </c>
      <c r="K16" s="494">
        <f>'5.a'!H16</f>
        <v>0</v>
      </c>
      <c r="L16" s="493">
        <f t="shared" si="7"/>
        <v>1791.212</v>
      </c>
      <c r="M16" s="495">
        <f t="shared" si="7"/>
        <v>1791.212</v>
      </c>
      <c r="N16" s="496"/>
    </row>
    <row r="17" spans="1:14" s="499" customFormat="1" ht="12.75" customHeight="1">
      <c r="A17" s="501"/>
      <c r="B17" s="491"/>
      <c r="C17" s="491"/>
      <c r="D17" s="491"/>
      <c r="E17" s="491"/>
      <c r="F17" s="491" t="s">
        <v>698</v>
      </c>
      <c r="G17" s="498">
        <f t="shared" si="2"/>
        <v>12</v>
      </c>
      <c r="H17" s="1090">
        <f>'5.b'!E7</f>
        <v>78204.658</v>
      </c>
      <c r="I17" s="1091">
        <f>'5.b'!F7</f>
        <v>77651.318</v>
      </c>
      <c r="J17" s="493">
        <f>'5.b'!G7</f>
        <v>0</v>
      </c>
      <c r="K17" s="494">
        <f>'5.b'!H7</f>
        <v>0</v>
      </c>
      <c r="L17" s="493">
        <f t="shared" si="7"/>
        <v>78204.658</v>
      </c>
      <c r="M17" s="495">
        <f t="shared" si="7"/>
        <v>77651.318</v>
      </c>
      <c r="N17" s="496"/>
    </row>
    <row r="18" spans="1:14" ht="12.75" customHeight="1">
      <c r="A18" s="477"/>
      <c r="B18" s="478"/>
      <c r="C18" s="479"/>
      <c r="D18" s="480" t="s">
        <v>42</v>
      </c>
      <c r="E18" s="478"/>
      <c r="F18" s="481"/>
      <c r="G18" s="482">
        <f t="shared" si="2"/>
        <v>13</v>
      </c>
      <c r="H18" s="1086">
        <f aca="true" t="shared" si="8" ref="H18:M18">+H19+H22</f>
        <v>42190.823000000004</v>
      </c>
      <c r="I18" s="1087">
        <f t="shared" si="8"/>
        <v>41882.273479999996</v>
      </c>
      <c r="J18" s="941">
        <f t="shared" si="8"/>
        <v>0</v>
      </c>
      <c r="K18" s="942">
        <f t="shared" si="8"/>
        <v>0</v>
      </c>
      <c r="L18" s="941">
        <f t="shared" si="8"/>
        <v>42190.823000000004</v>
      </c>
      <c r="M18" s="943">
        <f t="shared" si="8"/>
        <v>41882.273479999996</v>
      </c>
      <c r="N18" s="469"/>
    </row>
    <row r="19" spans="1:14" ht="12.75" customHeight="1">
      <c r="A19" s="483"/>
      <c r="B19" s="484"/>
      <c r="C19" s="484"/>
      <c r="D19" s="484" t="s">
        <v>463</v>
      </c>
      <c r="E19" s="484" t="s">
        <v>43</v>
      </c>
      <c r="F19" s="485"/>
      <c r="G19" s="486">
        <f t="shared" si="2"/>
        <v>14</v>
      </c>
      <c r="H19" s="1088">
        <f aca="true" t="shared" si="9" ref="H19:M19">+H20+H21</f>
        <v>0</v>
      </c>
      <c r="I19" s="1089">
        <f t="shared" si="9"/>
        <v>0</v>
      </c>
      <c r="J19" s="487">
        <f t="shared" si="9"/>
        <v>0</v>
      </c>
      <c r="K19" s="488">
        <f t="shared" si="9"/>
        <v>0</v>
      </c>
      <c r="L19" s="487">
        <f t="shared" si="9"/>
        <v>0</v>
      </c>
      <c r="M19" s="489">
        <f t="shared" si="9"/>
        <v>0</v>
      </c>
      <c r="N19" s="469"/>
    </row>
    <row r="20" spans="1:14" ht="12.75" customHeight="1">
      <c r="A20" s="490"/>
      <c r="B20" s="491"/>
      <c r="C20" s="491"/>
      <c r="D20" s="491"/>
      <c r="E20" s="491" t="s">
        <v>695</v>
      </c>
      <c r="F20" s="491" t="s">
        <v>697</v>
      </c>
      <c r="G20" s="498">
        <f t="shared" si="2"/>
        <v>15</v>
      </c>
      <c r="H20" s="1092">
        <f>'5.d'!H14</f>
        <v>0</v>
      </c>
      <c r="I20" s="1093">
        <f>'5.d'!I14</f>
        <v>0</v>
      </c>
      <c r="J20" s="1092">
        <f>'5.d'!J14</f>
        <v>0</v>
      </c>
      <c r="K20" s="1093">
        <f>'5.d'!K14</f>
        <v>0</v>
      </c>
      <c r="L20" s="493">
        <f>'5.d'!L14</f>
        <v>0</v>
      </c>
      <c r="M20" s="495">
        <f>'5.d'!M14</f>
        <v>0</v>
      </c>
      <c r="N20" s="496"/>
    </row>
    <row r="21" spans="1:14" ht="12.75" customHeight="1">
      <c r="A21" s="490"/>
      <c r="B21" s="491"/>
      <c r="C21" s="491"/>
      <c r="D21" s="491"/>
      <c r="E21" s="459"/>
      <c r="F21" s="491" t="s">
        <v>698</v>
      </c>
      <c r="G21" s="498">
        <f t="shared" si="2"/>
        <v>16</v>
      </c>
      <c r="H21" s="1092">
        <f>'5.d'!H15</f>
        <v>0</v>
      </c>
      <c r="I21" s="1093">
        <f>'5.d'!I15</f>
        <v>0</v>
      </c>
      <c r="J21" s="944">
        <f>'5.d'!J15</f>
        <v>0</v>
      </c>
      <c r="K21" s="945">
        <f>'5.d'!K15</f>
        <v>0</v>
      </c>
      <c r="L21" s="493">
        <f>'5.d'!L15</f>
        <v>0</v>
      </c>
      <c r="M21" s="495">
        <f>'5.d'!M15</f>
        <v>0</v>
      </c>
      <c r="N21" s="496"/>
    </row>
    <row r="22" spans="1:14" ht="12.75" customHeight="1">
      <c r="A22" s="483"/>
      <c r="B22" s="484"/>
      <c r="C22" s="484"/>
      <c r="D22" s="484"/>
      <c r="E22" s="484" t="s">
        <v>44</v>
      </c>
      <c r="F22" s="485"/>
      <c r="G22" s="486">
        <f>G21+1</f>
        <v>17</v>
      </c>
      <c r="H22" s="1088">
        <f aca="true" t="shared" si="10" ref="H22:M22">+H23+H24</f>
        <v>42190.823000000004</v>
      </c>
      <c r="I22" s="1089">
        <f t="shared" si="10"/>
        <v>41882.273479999996</v>
      </c>
      <c r="J22" s="487">
        <f t="shared" si="10"/>
        <v>0</v>
      </c>
      <c r="K22" s="488">
        <f t="shared" si="10"/>
        <v>0</v>
      </c>
      <c r="L22" s="487">
        <f t="shared" si="10"/>
        <v>42190.823000000004</v>
      </c>
      <c r="M22" s="489">
        <f t="shared" si="10"/>
        <v>41882.273479999996</v>
      </c>
      <c r="N22" s="469"/>
    </row>
    <row r="23" spans="1:14" ht="12.75" customHeight="1">
      <c r="A23" s="497"/>
      <c r="B23" s="491"/>
      <c r="C23" s="491"/>
      <c r="D23" s="491"/>
      <c r="E23" s="491" t="s">
        <v>695</v>
      </c>
      <c r="F23" s="491" t="s">
        <v>697</v>
      </c>
      <c r="G23" s="498">
        <f t="shared" si="2"/>
        <v>18</v>
      </c>
      <c r="H23" s="1090">
        <f>'5.a'!E22</f>
        <v>391.875</v>
      </c>
      <c r="I23" s="1091">
        <f>'5.a'!F22</f>
        <v>366.41789</v>
      </c>
      <c r="J23" s="493">
        <f>'5.a'!G22</f>
        <v>0</v>
      </c>
      <c r="K23" s="494">
        <f>'5.a'!H22</f>
        <v>0</v>
      </c>
      <c r="L23" s="493">
        <f>+H23+J23</f>
        <v>391.875</v>
      </c>
      <c r="M23" s="495">
        <f>+I23+K23</f>
        <v>366.41789</v>
      </c>
      <c r="N23" s="496"/>
    </row>
    <row r="24" spans="1:14" ht="12.75" customHeight="1">
      <c r="A24" s="501"/>
      <c r="B24" s="491"/>
      <c r="C24" s="491"/>
      <c r="D24" s="491"/>
      <c r="E24" s="459"/>
      <c r="F24" s="491" t="s">
        <v>698</v>
      </c>
      <c r="G24" s="498">
        <f t="shared" si="2"/>
        <v>19</v>
      </c>
      <c r="H24" s="1090">
        <f>'5.b'!E20</f>
        <v>41798.948000000004</v>
      </c>
      <c r="I24" s="1091">
        <f>'5.b'!F20</f>
        <v>41515.85559</v>
      </c>
      <c r="J24" s="493">
        <f>'5.b'!G20</f>
        <v>0</v>
      </c>
      <c r="K24" s="494">
        <f>'5.b'!H20</f>
        <v>0</v>
      </c>
      <c r="L24" s="493">
        <f>+H24+J24</f>
        <v>41798.948000000004</v>
      </c>
      <c r="M24" s="495">
        <f>+I24+K24</f>
        <v>41515.85559</v>
      </c>
      <c r="N24" s="496"/>
    </row>
    <row r="25" spans="1:14" ht="12.75" customHeight="1">
      <c r="A25" s="477"/>
      <c r="B25" s="478"/>
      <c r="C25" s="479"/>
      <c r="D25" s="480" t="s">
        <v>45</v>
      </c>
      <c r="E25" s="478"/>
      <c r="F25" s="481"/>
      <c r="G25" s="482">
        <f t="shared" si="2"/>
        <v>20</v>
      </c>
      <c r="H25" s="1086">
        <f aca="true" t="shared" si="11" ref="H25:M25">+H26+H29</f>
        <v>479.66738</v>
      </c>
      <c r="I25" s="1087">
        <f t="shared" si="11"/>
        <v>479.66738</v>
      </c>
      <c r="J25" s="941">
        <f t="shared" si="11"/>
        <v>0</v>
      </c>
      <c r="K25" s="942">
        <f t="shared" si="11"/>
        <v>0</v>
      </c>
      <c r="L25" s="941">
        <f t="shared" si="11"/>
        <v>479.66738</v>
      </c>
      <c r="M25" s="943">
        <f t="shared" si="11"/>
        <v>479.66738</v>
      </c>
      <c r="N25" s="469"/>
    </row>
    <row r="26" spans="1:14" ht="12.75" customHeight="1">
      <c r="A26" s="483"/>
      <c r="B26" s="484"/>
      <c r="C26" s="484"/>
      <c r="D26" s="484" t="s">
        <v>463</v>
      </c>
      <c r="E26" s="484" t="s">
        <v>46</v>
      </c>
      <c r="F26" s="485"/>
      <c r="G26" s="486">
        <f t="shared" si="2"/>
        <v>21</v>
      </c>
      <c r="H26" s="1088">
        <f aca="true" t="shared" si="12" ref="H26:M26">+H27+H28</f>
        <v>479.66738</v>
      </c>
      <c r="I26" s="1089">
        <f t="shared" si="12"/>
        <v>479.66738</v>
      </c>
      <c r="J26" s="487">
        <f t="shared" si="12"/>
        <v>0</v>
      </c>
      <c r="K26" s="488">
        <f t="shared" si="12"/>
        <v>0</v>
      </c>
      <c r="L26" s="487">
        <f t="shared" si="12"/>
        <v>479.66738</v>
      </c>
      <c r="M26" s="489">
        <f t="shared" si="12"/>
        <v>479.66738</v>
      </c>
      <c r="N26" s="469"/>
    </row>
    <row r="27" spans="1:14" ht="12.75" customHeight="1">
      <c r="A27" s="490"/>
      <c r="B27" s="491"/>
      <c r="C27" s="491"/>
      <c r="D27" s="491"/>
      <c r="E27" s="491" t="s">
        <v>695</v>
      </c>
      <c r="F27" s="491" t="s">
        <v>697</v>
      </c>
      <c r="G27" s="498">
        <f t="shared" si="2"/>
        <v>22</v>
      </c>
      <c r="H27" s="1092">
        <f>'5.d'!H21</f>
        <v>0</v>
      </c>
      <c r="I27" s="1093">
        <f>'5.d'!I21</f>
        <v>0</v>
      </c>
      <c r="J27" s="1092">
        <f>'5.d'!J21</f>
        <v>0</v>
      </c>
      <c r="K27" s="1093">
        <f>'5.d'!K21</f>
        <v>0</v>
      </c>
      <c r="L27" s="493">
        <f>'5.d'!L21</f>
        <v>0</v>
      </c>
      <c r="M27" s="495">
        <f>'5.d'!M21</f>
        <v>0</v>
      </c>
      <c r="N27" s="496"/>
    </row>
    <row r="28" spans="1:14" ht="12.75" customHeight="1">
      <c r="A28" s="490"/>
      <c r="B28" s="491"/>
      <c r="C28" s="491"/>
      <c r="D28" s="491"/>
      <c r="E28" s="459"/>
      <c r="F28" s="491" t="s">
        <v>698</v>
      </c>
      <c r="G28" s="498">
        <f t="shared" si="2"/>
        <v>23</v>
      </c>
      <c r="H28" s="1092">
        <f>'5.d'!H22</f>
        <v>479.66738</v>
      </c>
      <c r="I28" s="1093">
        <f>'5.d'!I22</f>
        <v>479.66738</v>
      </c>
      <c r="J28" s="944">
        <f>'5.d'!J22</f>
        <v>0</v>
      </c>
      <c r="K28" s="945">
        <f>'5.d'!K22</f>
        <v>0</v>
      </c>
      <c r="L28" s="493">
        <f>'5.d'!L22</f>
        <v>479.66738</v>
      </c>
      <c r="M28" s="495">
        <f>'5.d'!M22</f>
        <v>479.66738</v>
      </c>
      <c r="N28" s="496"/>
    </row>
    <row r="29" spans="1:14" ht="13.5" customHeight="1">
      <c r="A29" s="483"/>
      <c r="B29" s="484"/>
      <c r="C29" s="484"/>
      <c r="D29" s="484"/>
      <c r="E29" s="484" t="s">
        <v>47</v>
      </c>
      <c r="F29" s="485"/>
      <c r="G29" s="486">
        <f t="shared" si="2"/>
        <v>24</v>
      </c>
      <c r="H29" s="1088">
        <f aca="true" t="shared" si="13" ref="H29:M29">+H30+H31</f>
        <v>0</v>
      </c>
      <c r="I29" s="1089">
        <f t="shared" si="13"/>
        <v>0</v>
      </c>
      <c r="J29" s="487">
        <f t="shared" si="13"/>
        <v>0</v>
      </c>
      <c r="K29" s="488">
        <f>+K30+K31</f>
        <v>0</v>
      </c>
      <c r="L29" s="487">
        <f>+L30+L31</f>
        <v>0</v>
      </c>
      <c r="M29" s="489">
        <f t="shared" si="13"/>
        <v>0</v>
      </c>
      <c r="N29" s="496"/>
    </row>
    <row r="30" spans="1:14" ht="13.5" customHeight="1">
      <c r="A30" s="497"/>
      <c r="B30" s="491"/>
      <c r="C30" s="491"/>
      <c r="D30" s="491"/>
      <c r="E30" s="491" t="s">
        <v>695</v>
      </c>
      <c r="F30" s="491" t="s">
        <v>697</v>
      </c>
      <c r="G30" s="498">
        <f t="shared" si="2"/>
        <v>25</v>
      </c>
      <c r="H30" s="1090">
        <f>'5.a'!E29</f>
        <v>0</v>
      </c>
      <c r="I30" s="1091">
        <f>'5.a'!F29</f>
        <v>0</v>
      </c>
      <c r="J30" s="493">
        <f>'5.a'!G29</f>
        <v>0</v>
      </c>
      <c r="K30" s="494">
        <f>'5.a'!H29</f>
        <v>0</v>
      </c>
      <c r="L30" s="493">
        <f>+H30+J30</f>
        <v>0</v>
      </c>
      <c r="M30" s="495">
        <f>+I30+K30</f>
        <v>0</v>
      </c>
      <c r="N30" s="496"/>
    </row>
    <row r="31" spans="1:14" ht="13.5" customHeight="1">
      <c r="A31" s="501"/>
      <c r="B31" s="491"/>
      <c r="C31" s="491"/>
      <c r="D31" s="491"/>
      <c r="E31" s="459"/>
      <c r="F31" s="491" t="s">
        <v>698</v>
      </c>
      <c r="G31" s="498">
        <f t="shared" si="2"/>
        <v>26</v>
      </c>
      <c r="H31" s="1090">
        <f>'5.b'!E30</f>
        <v>0</v>
      </c>
      <c r="I31" s="1091">
        <f>'5.b'!F30</f>
        <v>0</v>
      </c>
      <c r="J31" s="493">
        <f>'5.b'!G30</f>
        <v>0</v>
      </c>
      <c r="K31" s="494">
        <f>'5.b'!H30</f>
        <v>0</v>
      </c>
      <c r="L31" s="493">
        <f>+H31+J31</f>
        <v>0</v>
      </c>
      <c r="M31" s="495">
        <f>+I31+K31</f>
        <v>0</v>
      </c>
      <c r="N31" s="496"/>
    </row>
    <row r="32" spans="1:14" ht="12.75" customHeight="1">
      <c r="A32" s="475"/>
      <c r="B32" s="1396" t="s">
        <v>762</v>
      </c>
      <c r="C32" s="1396"/>
      <c r="D32" s="1396" t="s">
        <v>613</v>
      </c>
      <c r="E32" s="1396" t="s">
        <v>696</v>
      </c>
      <c r="F32" s="1397"/>
      <c r="G32" s="476">
        <f>G31+1</f>
        <v>27</v>
      </c>
      <c r="H32" s="1084">
        <f aca="true" t="shared" si="14" ref="H32:M32">+H33+H34</f>
        <v>20990.47243</v>
      </c>
      <c r="I32" s="1085">
        <f t="shared" si="14"/>
        <v>20990.47243</v>
      </c>
      <c r="J32" s="938">
        <f t="shared" si="14"/>
        <v>0</v>
      </c>
      <c r="K32" s="939">
        <f t="shared" si="14"/>
        <v>0</v>
      </c>
      <c r="L32" s="938">
        <f t="shared" si="14"/>
        <v>20990.47243</v>
      </c>
      <c r="M32" s="940">
        <f t="shared" si="14"/>
        <v>20990.47243</v>
      </c>
      <c r="N32" s="469"/>
    </row>
    <row r="33" spans="1:14" s="499" customFormat="1" ht="12.75" customHeight="1">
      <c r="A33" s="497"/>
      <c r="B33" s="502"/>
      <c r="C33" s="502"/>
      <c r="D33" s="502"/>
      <c r="E33" s="503" t="s">
        <v>697</v>
      </c>
      <c r="F33" s="504"/>
      <c r="G33" s="498">
        <f>G32+1</f>
        <v>28</v>
      </c>
      <c r="H33" s="1090">
        <f>'5.a'!E32</f>
        <v>0</v>
      </c>
      <c r="I33" s="1091">
        <f>'5.a'!F32</f>
        <v>0</v>
      </c>
      <c r="J33" s="493">
        <f>'5.a'!G32</f>
        <v>0</v>
      </c>
      <c r="K33" s="494">
        <f>'5.a'!H32</f>
        <v>0</v>
      </c>
      <c r="L33" s="493">
        <f>+H33+J33</f>
        <v>0</v>
      </c>
      <c r="M33" s="495">
        <f>+I33+K33</f>
        <v>0</v>
      </c>
      <c r="N33" s="496"/>
    </row>
    <row r="34" spans="1:14" s="499" customFormat="1" ht="12.75" customHeight="1" thickBot="1">
      <c r="A34" s="505"/>
      <c r="B34" s="506"/>
      <c r="C34" s="506"/>
      <c r="D34" s="506"/>
      <c r="E34" s="507" t="s">
        <v>698</v>
      </c>
      <c r="F34" s="508"/>
      <c r="G34" s="509">
        <f t="shared" si="2"/>
        <v>29</v>
      </c>
      <c r="H34" s="1094">
        <f>'5.b'!E33</f>
        <v>20990.47243</v>
      </c>
      <c r="I34" s="1095">
        <f>'5.b'!F33</f>
        <v>20990.47243</v>
      </c>
      <c r="J34" s="510">
        <f>'5.b'!G33</f>
        <v>0</v>
      </c>
      <c r="K34" s="511">
        <f>'5.b'!H33</f>
        <v>0</v>
      </c>
      <c r="L34" s="510">
        <f>+H34+J34</f>
        <v>20990.47243</v>
      </c>
      <c r="M34" s="512">
        <f>+I34+K34</f>
        <v>20990.47243</v>
      </c>
      <c r="N34" s="496"/>
    </row>
    <row r="35" spans="1:14" s="499" customFormat="1" ht="12.75" customHeight="1" thickBot="1">
      <c r="A35" s="513"/>
      <c r="B35" s="513"/>
      <c r="C35" s="513"/>
      <c r="D35" s="513"/>
      <c r="E35" s="513"/>
      <c r="F35" s="513"/>
      <c r="G35" s="513"/>
      <c r="H35" s="514"/>
      <c r="I35" s="514"/>
      <c r="J35" s="514"/>
      <c r="K35" s="514"/>
      <c r="L35" s="514"/>
      <c r="M35" s="514"/>
      <c r="N35" s="515"/>
    </row>
    <row r="36" spans="1:14" ht="12.75" customHeight="1">
      <c r="A36" s="1392" t="s">
        <v>763</v>
      </c>
      <c r="B36" s="1393"/>
      <c r="C36" s="1393"/>
      <c r="D36" s="1393"/>
      <c r="E36" s="1393"/>
      <c r="F36" s="1394"/>
      <c r="G36" s="471">
        <f>G34+1</f>
        <v>30</v>
      </c>
      <c r="H36" s="1082">
        <f aca="true" t="shared" si="15" ref="H36:M36">+H37+H42</f>
        <v>390384.95638999995</v>
      </c>
      <c r="I36" s="1083">
        <f t="shared" si="15"/>
        <v>389523.06687</v>
      </c>
      <c r="J36" s="472">
        <f t="shared" si="15"/>
        <v>8000</v>
      </c>
      <c r="K36" s="473">
        <f t="shared" si="15"/>
        <v>8000</v>
      </c>
      <c r="L36" s="472">
        <f t="shared" si="15"/>
        <v>398384.95638999995</v>
      </c>
      <c r="M36" s="474">
        <f t="shared" si="15"/>
        <v>397523.06687</v>
      </c>
      <c r="N36" s="469"/>
    </row>
    <row r="37" spans="1:14" ht="12.75" customHeight="1">
      <c r="A37" s="483"/>
      <c r="B37" s="484"/>
      <c r="C37" s="516" t="s">
        <v>695</v>
      </c>
      <c r="D37" s="484" t="s">
        <v>48</v>
      </c>
      <c r="E37" s="484"/>
      <c r="F37" s="485"/>
      <c r="G37" s="486">
        <f aca="true" t="shared" si="16" ref="G37:G55">G36+1</f>
        <v>31</v>
      </c>
      <c r="H37" s="1088">
        <f aca="true" t="shared" si="17" ref="H37:M37">+H38+H39+H40+H41</f>
        <v>241341.44363999998</v>
      </c>
      <c r="I37" s="1089">
        <f t="shared" si="17"/>
        <v>241315.98653</v>
      </c>
      <c r="J37" s="487">
        <f t="shared" si="17"/>
        <v>8000</v>
      </c>
      <c r="K37" s="488">
        <f t="shared" si="17"/>
        <v>8000</v>
      </c>
      <c r="L37" s="487">
        <f t="shared" si="17"/>
        <v>249341.44363999998</v>
      </c>
      <c r="M37" s="489">
        <f t="shared" si="17"/>
        <v>249315.98653</v>
      </c>
      <c r="N37" s="517"/>
    </row>
    <row r="38" spans="1:14" ht="12.75" customHeight="1">
      <c r="A38" s="518"/>
      <c r="B38" s="502"/>
      <c r="C38" s="502"/>
      <c r="D38" s="519" t="s">
        <v>695</v>
      </c>
      <c r="E38" s="520" t="s">
        <v>49</v>
      </c>
      <c r="F38" s="521"/>
      <c r="G38" s="492">
        <f t="shared" si="16"/>
        <v>32</v>
      </c>
      <c r="H38" s="1090">
        <f aca="true" t="shared" si="18" ref="H38:M38">+H10+H13</f>
        <v>240949.56863999998</v>
      </c>
      <c r="I38" s="1091">
        <f t="shared" si="18"/>
        <v>240949.56863999998</v>
      </c>
      <c r="J38" s="493">
        <f t="shared" si="18"/>
        <v>8000</v>
      </c>
      <c r="K38" s="494">
        <f t="shared" si="18"/>
        <v>8000</v>
      </c>
      <c r="L38" s="493">
        <f t="shared" si="18"/>
        <v>248949.56863999998</v>
      </c>
      <c r="M38" s="495">
        <f t="shared" si="18"/>
        <v>248949.56863999998</v>
      </c>
      <c r="N38" s="517"/>
    </row>
    <row r="39" spans="1:14" ht="12.75" customHeight="1">
      <c r="A39" s="518"/>
      <c r="B39" s="502"/>
      <c r="C39" s="502"/>
      <c r="D39" s="502"/>
      <c r="E39" s="520" t="s">
        <v>50</v>
      </c>
      <c r="F39" s="521"/>
      <c r="G39" s="492">
        <f t="shared" si="16"/>
        <v>33</v>
      </c>
      <c r="H39" s="1090">
        <f aca="true" t="shared" si="19" ref="H39:M39">+H20+H23</f>
        <v>391.875</v>
      </c>
      <c r="I39" s="1091">
        <f t="shared" si="19"/>
        <v>366.41789</v>
      </c>
      <c r="J39" s="493">
        <f t="shared" si="19"/>
        <v>0</v>
      </c>
      <c r="K39" s="494">
        <f t="shared" si="19"/>
        <v>0</v>
      </c>
      <c r="L39" s="493">
        <f t="shared" si="19"/>
        <v>391.875</v>
      </c>
      <c r="M39" s="495">
        <f t="shared" si="19"/>
        <v>366.41789</v>
      </c>
      <c r="N39" s="517"/>
    </row>
    <row r="40" spans="1:14" ht="12.75" customHeight="1">
      <c r="A40" s="518"/>
      <c r="B40" s="502"/>
      <c r="C40" s="502"/>
      <c r="D40" s="502"/>
      <c r="E40" s="520" t="s">
        <v>51</v>
      </c>
      <c r="F40" s="521"/>
      <c r="G40" s="492">
        <f t="shared" si="16"/>
        <v>34</v>
      </c>
      <c r="H40" s="1090">
        <f aca="true" t="shared" si="20" ref="H40:M40">+H27+H30</f>
        <v>0</v>
      </c>
      <c r="I40" s="1091">
        <f t="shared" si="20"/>
        <v>0</v>
      </c>
      <c r="J40" s="493">
        <f t="shared" si="20"/>
        <v>0</v>
      </c>
      <c r="K40" s="494">
        <f t="shared" si="20"/>
        <v>0</v>
      </c>
      <c r="L40" s="493">
        <f t="shared" si="20"/>
        <v>0</v>
      </c>
      <c r="M40" s="495">
        <f t="shared" si="20"/>
        <v>0</v>
      </c>
      <c r="N40" s="522"/>
    </row>
    <row r="41" spans="1:14" ht="12.75" customHeight="1">
      <c r="A41" s="518"/>
      <c r="B41" s="502"/>
      <c r="C41" s="502"/>
      <c r="D41" s="519"/>
      <c r="E41" s="491" t="s">
        <v>52</v>
      </c>
      <c r="F41" s="521"/>
      <c r="G41" s="492">
        <f t="shared" si="16"/>
        <v>35</v>
      </c>
      <c r="H41" s="1090">
        <f aca="true" t="shared" si="21" ref="H41:M41">+H33</f>
        <v>0</v>
      </c>
      <c r="I41" s="1091">
        <f t="shared" si="21"/>
        <v>0</v>
      </c>
      <c r="J41" s="493">
        <f t="shared" si="21"/>
        <v>0</v>
      </c>
      <c r="K41" s="494">
        <f t="shared" si="21"/>
        <v>0</v>
      </c>
      <c r="L41" s="493">
        <f t="shared" si="21"/>
        <v>0</v>
      </c>
      <c r="M41" s="495">
        <f t="shared" si="21"/>
        <v>0</v>
      </c>
      <c r="N41" s="522"/>
    </row>
    <row r="42" spans="1:14" ht="12.75" customHeight="1">
      <c r="A42" s="483"/>
      <c r="B42" s="484"/>
      <c r="C42" s="523"/>
      <c r="D42" s="484" t="s">
        <v>53</v>
      </c>
      <c r="E42" s="484"/>
      <c r="F42" s="485"/>
      <c r="G42" s="486">
        <f t="shared" si="16"/>
        <v>36</v>
      </c>
      <c r="H42" s="1088">
        <f aca="true" t="shared" si="22" ref="H42:M42">+H43+H44+H45+H46</f>
        <v>149043.51275</v>
      </c>
      <c r="I42" s="1089">
        <f t="shared" si="22"/>
        <v>148207.08034</v>
      </c>
      <c r="J42" s="487">
        <f t="shared" si="22"/>
        <v>0</v>
      </c>
      <c r="K42" s="488">
        <f t="shared" si="22"/>
        <v>0</v>
      </c>
      <c r="L42" s="487">
        <f t="shared" si="22"/>
        <v>149043.51275</v>
      </c>
      <c r="M42" s="489">
        <f t="shared" si="22"/>
        <v>148207.08034</v>
      </c>
      <c r="N42" s="522"/>
    </row>
    <row r="43" spans="1:14" ht="12.75" customHeight="1">
      <c r="A43" s="524"/>
      <c r="B43" s="491"/>
      <c r="C43" s="520"/>
      <c r="D43" s="519" t="s">
        <v>695</v>
      </c>
      <c r="E43" s="520" t="s">
        <v>54</v>
      </c>
      <c r="F43" s="525"/>
      <c r="G43" s="492">
        <f t="shared" si="16"/>
        <v>37</v>
      </c>
      <c r="H43" s="1090">
        <f aca="true" t="shared" si="23" ref="H43:M43">+H11+H17</f>
        <v>85774.42494</v>
      </c>
      <c r="I43" s="1091">
        <f t="shared" si="23"/>
        <v>85221.08494</v>
      </c>
      <c r="J43" s="493">
        <f t="shared" si="23"/>
        <v>0</v>
      </c>
      <c r="K43" s="494">
        <f t="shared" si="23"/>
        <v>0</v>
      </c>
      <c r="L43" s="493">
        <f t="shared" si="23"/>
        <v>85774.42494</v>
      </c>
      <c r="M43" s="495">
        <f t="shared" si="23"/>
        <v>85221.08494</v>
      </c>
      <c r="N43" s="517"/>
    </row>
    <row r="44" spans="1:14" ht="12.75" customHeight="1">
      <c r="A44" s="524"/>
      <c r="B44" s="491"/>
      <c r="C44" s="520"/>
      <c r="D44" s="502"/>
      <c r="E44" s="520" t="s">
        <v>55</v>
      </c>
      <c r="F44" s="525"/>
      <c r="G44" s="492">
        <f t="shared" si="16"/>
        <v>38</v>
      </c>
      <c r="H44" s="1090">
        <f aca="true" t="shared" si="24" ref="H44:M44">+H21+H24</f>
        <v>41798.948000000004</v>
      </c>
      <c r="I44" s="1091">
        <f t="shared" si="24"/>
        <v>41515.85559</v>
      </c>
      <c r="J44" s="493">
        <f t="shared" si="24"/>
        <v>0</v>
      </c>
      <c r="K44" s="494">
        <f t="shared" si="24"/>
        <v>0</v>
      </c>
      <c r="L44" s="493">
        <f t="shared" si="24"/>
        <v>41798.948000000004</v>
      </c>
      <c r="M44" s="495">
        <f t="shared" si="24"/>
        <v>41515.85559</v>
      </c>
      <c r="N44" s="522"/>
    </row>
    <row r="45" spans="1:14" ht="12.75" customHeight="1">
      <c r="A45" s="518"/>
      <c r="B45" s="502"/>
      <c r="C45" s="502"/>
      <c r="D45" s="502"/>
      <c r="E45" s="520" t="s">
        <v>56</v>
      </c>
      <c r="F45" s="521"/>
      <c r="G45" s="492">
        <f t="shared" si="16"/>
        <v>39</v>
      </c>
      <c r="H45" s="1090">
        <f aca="true" t="shared" si="25" ref="H45:M45">+H28+H31</f>
        <v>479.66738</v>
      </c>
      <c r="I45" s="1091">
        <f t="shared" si="25"/>
        <v>479.66738</v>
      </c>
      <c r="J45" s="493">
        <f t="shared" si="25"/>
        <v>0</v>
      </c>
      <c r="K45" s="494">
        <f t="shared" si="25"/>
        <v>0</v>
      </c>
      <c r="L45" s="493">
        <f t="shared" si="25"/>
        <v>479.66738</v>
      </c>
      <c r="M45" s="495">
        <f t="shared" si="25"/>
        <v>479.66738</v>
      </c>
      <c r="N45" s="522"/>
    </row>
    <row r="46" spans="1:14" ht="12.75" customHeight="1">
      <c r="A46" s="518"/>
      <c r="B46" s="502"/>
      <c r="C46" s="502"/>
      <c r="D46" s="519"/>
      <c r="E46" s="491" t="s">
        <v>57</v>
      </c>
      <c r="F46" s="521"/>
      <c r="G46" s="492">
        <f t="shared" si="16"/>
        <v>40</v>
      </c>
      <c r="H46" s="1090">
        <f aca="true" t="shared" si="26" ref="H46:M46">+H34</f>
        <v>20990.47243</v>
      </c>
      <c r="I46" s="1091">
        <f t="shared" si="26"/>
        <v>20990.47243</v>
      </c>
      <c r="J46" s="493">
        <f t="shared" si="26"/>
        <v>0</v>
      </c>
      <c r="K46" s="494">
        <f t="shared" si="26"/>
        <v>0</v>
      </c>
      <c r="L46" s="493">
        <f t="shared" si="26"/>
        <v>20990.47243</v>
      </c>
      <c r="M46" s="495">
        <f t="shared" si="26"/>
        <v>20990.47243</v>
      </c>
      <c r="N46" s="522"/>
    </row>
    <row r="47" spans="1:14" ht="12.75" customHeight="1">
      <c r="A47" s="1398" t="s">
        <v>58</v>
      </c>
      <c r="B47" s="1399"/>
      <c r="C47" s="1399"/>
      <c r="D47" s="1399"/>
      <c r="E47" s="1399"/>
      <c r="F47" s="1400"/>
      <c r="G47" s="526">
        <f t="shared" si="16"/>
        <v>41</v>
      </c>
      <c r="H47" s="1096">
        <f aca="true" t="shared" si="27" ref="H47:M47">+H48+H52</f>
        <v>390384.95638999995</v>
      </c>
      <c r="I47" s="1097">
        <f t="shared" si="27"/>
        <v>389523.06687</v>
      </c>
      <c r="J47" s="527">
        <f t="shared" si="27"/>
        <v>8000</v>
      </c>
      <c r="K47" s="528">
        <f t="shared" si="27"/>
        <v>8000</v>
      </c>
      <c r="L47" s="527">
        <f t="shared" si="27"/>
        <v>398384.95638999995</v>
      </c>
      <c r="M47" s="529">
        <f t="shared" si="27"/>
        <v>397523.06687</v>
      </c>
      <c r="N47" s="469"/>
    </row>
    <row r="48" spans="1:14" ht="12.75" customHeight="1">
      <c r="A48" s="483"/>
      <c r="B48" s="484"/>
      <c r="C48" s="516" t="s">
        <v>695</v>
      </c>
      <c r="D48" s="484" t="s">
        <v>59</v>
      </c>
      <c r="E48" s="484"/>
      <c r="F48" s="485"/>
      <c r="G48" s="486">
        <f t="shared" si="16"/>
        <v>42</v>
      </c>
      <c r="H48" s="1088">
        <f aca="true" t="shared" si="28" ref="H48:M48">+H49+H50+H51</f>
        <v>241341.44363999998</v>
      </c>
      <c r="I48" s="1089">
        <f t="shared" si="28"/>
        <v>241315.98653</v>
      </c>
      <c r="J48" s="487">
        <f t="shared" si="28"/>
        <v>8000</v>
      </c>
      <c r="K48" s="488">
        <f t="shared" si="28"/>
        <v>8000</v>
      </c>
      <c r="L48" s="487">
        <f t="shared" si="28"/>
        <v>249341.44363999998</v>
      </c>
      <c r="M48" s="489">
        <f t="shared" si="28"/>
        <v>249315.98653</v>
      </c>
      <c r="N48" s="517"/>
    </row>
    <row r="49" spans="1:14" ht="12.75" customHeight="1">
      <c r="A49" s="518"/>
      <c r="B49" s="502"/>
      <c r="C49" s="502"/>
      <c r="D49" s="519" t="s">
        <v>695</v>
      </c>
      <c r="E49" s="491" t="s">
        <v>60</v>
      </c>
      <c r="F49" s="521"/>
      <c r="G49" s="492">
        <f t="shared" si="16"/>
        <v>43</v>
      </c>
      <c r="H49" s="1090">
        <f aca="true" t="shared" si="29" ref="H49:M49">+H10+H20+H27</f>
        <v>3357.0516399999997</v>
      </c>
      <c r="I49" s="1091">
        <f t="shared" si="29"/>
        <v>3357.0516399999997</v>
      </c>
      <c r="J49" s="493">
        <f t="shared" si="29"/>
        <v>0</v>
      </c>
      <c r="K49" s="494">
        <f t="shared" si="29"/>
        <v>0</v>
      </c>
      <c r="L49" s="493">
        <f t="shared" si="29"/>
        <v>3357.0516399999997</v>
      </c>
      <c r="M49" s="495">
        <f t="shared" si="29"/>
        <v>3357.0516399999997</v>
      </c>
      <c r="N49" s="517"/>
    </row>
    <row r="50" spans="1:14" ht="12.75" customHeight="1">
      <c r="A50" s="518"/>
      <c r="B50" s="502"/>
      <c r="C50" s="502"/>
      <c r="D50" s="502"/>
      <c r="E50" s="491" t="s">
        <v>61</v>
      </c>
      <c r="F50" s="521"/>
      <c r="G50" s="492">
        <f t="shared" si="16"/>
        <v>44</v>
      </c>
      <c r="H50" s="1090">
        <f aca="true" t="shared" si="30" ref="H50:M50">+H13+H23+H30</f>
        <v>237984.392</v>
      </c>
      <c r="I50" s="1091">
        <f t="shared" si="30"/>
        <v>237958.93489</v>
      </c>
      <c r="J50" s="493">
        <f t="shared" si="30"/>
        <v>8000</v>
      </c>
      <c r="K50" s="494">
        <f t="shared" si="30"/>
        <v>8000</v>
      </c>
      <c r="L50" s="493">
        <f t="shared" si="30"/>
        <v>245984.392</v>
      </c>
      <c r="M50" s="495">
        <f t="shared" si="30"/>
        <v>245958.93489</v>
      </c>
      <c r="N50" s="517"/>
    </row>
    <row r="51" spans="1:14" ht="12.75" customHeight="1">
      <c r="A51" s="518"/>
      <c r="B51" s="502"/>
      <c r="C51" s="502"/>
      <c r="D51" s="519"/>
      <c r="E51" s="491" t="s">
        <v>62</v>
      </c>
      <c r="F51" s="521"/>
      <c r="G51" s="492">
        <f t="shared" si="16"/>
        <v>45</v>
      </c>
      <c r="H51" s="1090">
        <f aca="true" t="shared" si="31" ref="H51:M51">+H33</f>
        <v>0</v>
      </c>
      <c r="I51" s="1091">
        <f t="shared" si="31"/>
        <v>0</v>
      </c>
      <c r="J51" s="493">
        <f t="shared" si="31"/>
        <v>0</v>
      </c>
      <c r="K51" s="494">
        <f t="shared" si="31"/>
        <v>0</v>
      </c>
      <c r="L51" s="493">
        <f t="shared" si="31"/>
        <v>0</v>
      </c>
      <c r="M51" s="495">
        <f t="shared" si="31"/>
        <v>0</v>
      </c>
      <c r="N51" s="517"/>
    </row>
    <row r="52" spans="1:14" ht="12.75" customHeight="1">
      <c r="A52" s="483"/>
      <c r="B52" s="484"/>
      <c r="C52" s="523"/>
      <c r="D52" s="484" t="s">
        <v>63</v>
      </c>
      <c r="E52" s="484"/>
      <c r="F52" s="485"/>
      <c r="G52" s="486">
        <f t="shared" si="16"/>
        <v>46</v>
      </c>
      <c r="H52" s="1088">
        <f aca="true" t="shared" si="32" ref="H52:M52">+H53+H54+H55</f>
        <v>149043.51275</v>
      </c>
      <c r="I52" s="1089">
        <f t="shared" si="32"/>
        <v>148207.08034</v>
      </c>
      <c r="J52" s="487">
        <f t="shared" si="32"/>
        <v>0</v>
      </c>
      <c r="K52" s="488">
        <f t="shared" si="32"/>
        <v>0</v>
      </c>
      <c r="L52" s="487">
        <f t="shared" si="32"/>
        <v>149043.51275</v>
      </c>
      <c r="M52" s="489">
        <f t="shared" si="32"/>
        <v>148207.08034</v>
      </c>
      <c r="N52" s="522"/>
    </row>
    <row r="53" spans="1:14" ht="12.75" customHeight="1">
      <c r="A53" s="524"/>
      <c r="B53" s="491"/>
      <c r="C53" s="520"/>
      <c r="D53" s="519" t="s">
        <v>695</v>
      </c>
      <c r="E53" s="491" t="s">
        <v>64</v>
      </c>
      <c r="F53" s="525"/>
      <c r="G53" s="498">
        <f t="shared" si="16"/>
        <v>47</v>
      </c>
      <c r="H53" s="1090">
        <f aca="true" t="shared" si="33" ref="H53:M53">+H11+H21+H28</f>
        <v>8049.434319999999</v>
      </c>
      <c r="I53" s="1091">
        <f t="shared" si="33"/>
        <v>8049.434319999999</v>
      </c>
      <c r="J53" s="493">
        <f t="shared" si="33"/>
        <v>0</v>
      </c>
      <c r="K53" s="494">
        <f t="shared" si="33"/>
        <v>0</v>
      </c>
      <c r="L53" s="493">
        <f t="shared" si="33"/>
        <v>8049.434319999999</v>
      </c>
      <c r="M53" s="495">
        <f t="shared" si="33"/>
        <v>8049.434319999999</v>
      </c>
      <c r="N53" s="496"/>
    </row>
    <row r="54" spans="1:14" ht="12.75" customHeight="1">
      <c r="A54" s="524"/>
      <c r="B54" s="491"/>
      <c r="C54" s="520"/>
      <c r="D54" s="502"/>
      <c r="E54" s="491" t="s">
        <v>65</v>
      </c>
      <c r="F54" s="525"/>
      <c r="G54" s="498">
        <f t="shared" si="16"/>
        <v>48</v>
      </c>
      <c r="H54" s="1090">
        <f aca="true" t="shared" si="34" ref="H54:M54">+H17+H24+H31</f>
        <v>120003.606</v>
      </c>
      <c r="I54" s="1091">
        <f t="shared" si="34"/>
        <v>119167.17358999999</v>
      </c>
      <c r="J54" s="493">
        <f t="shared" si="34"/>
        <v>0</v>
      </c>
      <c r="K54" s="494">
        <f t="shared" si="34"/>
        <v>0</v>
      </c>
      <c r="L54" s="493">
        <f t="shared" si="34"/>
        <v>120003.606</v>
      </c>
      <c r="M54" s="495">
        <f t="shared" si="34"/>
        <v>119167.17358999999</v>
      </c>
      <c r="N54" s="496"/>
    </row>
    <row r="55" spans="1:14" ht="12.75" customHeight="1" thickBot="1">
      <c r="A55" s="530"/>
      <c r="B55" s="506"/>
      <c r="C55" s="506"/>
      <c r="D55" s="506"/>
      <c r="E55" s="531" t="s">
        <v>83</v>
      </c>
      <c r="F55" s="532"/>
      <c r="G55" s="533">
        <f t="shared" si="16"/>
        <v>49</v>
      </c>
      <c r="H55" s="1094">
        <f aca="true" t="shared" si="35" ref="H55:M55">+H34</f>
        <v>20990.47243</v>
      </c>
      <c r="I55" s="1095">
        <f t="shared" si="35"/>
        <v>20990.47243</v>
      </c>
      <c r="J55" s="510">
        <f t="shared" si="35"/>
        <v>0</v>
      </c>
      <c r="K55" s="511">
        <f t="shared" si="35"/>
        <v>0</v>
      </c>
      <c r="L55" s="510">
        <f t="shared" si="35"/>
        <v>20990.47243</v>
      </c>
      <c r="M55" s="512">
        <f t="shared" si="35"/>
        <v>20990.47243</v>
      </c>
      <c r="N55" s="522"/>
    </row>
    <row r="56" spans="1:13" ht="12.75">
      <c r="A56" s="459"/>
      <c r="B56" s="459"/>
      <c r="C56" s="459"/>
      <c r="D56" s="459"/>
      <c r="E56" s="459"/>
      <c r="F56" s="459"/>
      <c r="G56" s="461"/>
      <c r="H56" s="459"/>
      <c r="I56" s="459"/>
      <c r="J56" s="459"/>
      <c r="K56" s="459"/>
      <c r="L56" s="459"/>
      <c r="M56" s="459"/>
    </row>
    <row r="57" spans="1:13" ht="12.75">
      <c r="A57" s="459" t="s">
        <v>612</v>
      </c>
      <c r="B57" s="459"/>
      <c r="C57" s="459"/>
      <c r="D57" s="460"/>
      <c r="E57" s="460"/>
      <c r="F57" s="459"/>
      <c r="G57" s="461"/>
      <c r="H57" s="459"/>
      <c r="I57" s="459"/>
      <c r="J57" s="459"/>
      <c r="K57" s="459"/>
      <c r="L57" s="459"/>
      <c r="M57" s="459"/>
    </row>
    <row r="58" spans="1:14" ht="30.75" customHeight="1">
      <c r="A58" s="1395" t="s">
        <v>26</v>
      </c>
      <c r="B58" s="1395"/>
      <c r="C58" s="1395"/>
      <c r="D58" s="1395"/>
      <c r="E58" s="1395"/>
      <c r="F58" s="1395"/>
      <c r="G58" s="1395"/>
      <c r="H58" s="1395"/>
      <c r="I58" s="1395"/>
      <c r="J58" s="1395"/>
      <c r="K58" s="1395"/>
      <c r="L58" s="1395"/>
      <c r="M58" s="1395"/>
      <c r="N58" s="1395"/>
    </row>
    <row r="59" spans="1:14" ht="42.75" customHeight="1">
      <c r="A59" s="1395" t="s">
        <v>36</v>
      </c>
      <c r="B59" s="1395"/>
      <c r="C59" s="1395"/>
      <c r="D59" s="1395"/>
      <c r="E59" s="1395"/>
      <c r="F59" s="1395"/>
      <c r="G59" s="1395"/>
      <c r="H59" s="1395"/>
      <c r="I59" s="1395"/>
      <c r="J59" s="1395"/>
      <c r="K59" s="1395"/>
      <c r="L59" s="1395"/>
      <c r="M59" s="1395"/>
      <c r="N59" s="1395"/>
    </row>
    <row r="60" spans="1:14" ht="17.25" customHeight="1">
      <c r="A60" s="1395" t="s">
        <v>799</v>
      </c>
      <c r="B60" s="1395"/>
      <c r="C60" s="1395"/>
      <c r="D60" s="1395"/>
      <c r="E60" s="1395"/>
      <c r="F60" s="1395"/>
      <c r="G60" s="1395"/>
      <c r="H60" s="1395"/>
      <c r="I60" s="1395"/>
      <c r="J60" s="1395"/>
      <c r="K60" s="1395"/>
      <c r="L60" s="1395"/>
      <c r="M60" s="1395"/>
      <c r="N60" s="1395"/>
    </row>
    <row r="61" spans="1:13" ht="15.75" customHeight="1">
      <c r="A61" s="534" t="s">
        <v>800</v>
      </c>
      <c r="B61" s="459"/>
      <c r="C61" s="459"/>
      <c r="D61" s="459"/>
      <c r="E61" s="459"/>
      <c r="F61" s="459"/>
      <c r="G61" s="461"/>
      <c r="H61" s="459"/>
      <c r="I61" s="459"/>
      <c r="J61" s="459"/>
      <c r="K61" s="459"/>
      <c r="L61" s="459"/>
      <c r="M61" s="459"/>
    </row>
    <row r="62" spans="1:14" s="548" customFormat="1" ht="12.75">
      <c r="A62" s="549"/>
      <c r="B62" s="549"/>
      <c r="C62" s="549"/>
      <c r="D62" s="549"/>
      <c r="E62" s="549"/>
      <c r="F62" s="549"/>
      <c r="G62" s="550"/>
      <c r="H62" s="549"/>
      <c r="I62" s="549"/>
      <c r="J62" s="549"/>
      <c r="K62" s="549"/>
      <c r="L62" s="549"/>
      <c r="M62" s="549"/>
      <c r="N62" s="551"/>
    </row>
    <row r="63" spans="1:14" s="548" customFormat="1" ht="12.75">
      <c r="A63" s="549"/>
      <c r="B63" s="549"/>
      <c r="C63" s="549"/>
      <c r="D63" s="549"/>
      <c r="E63" s="549"/>
      <c r="F63" s="549"/>
      <c r="G63" s="550"/>
      <c r="H63" s="549"/>
      <c r="I63" s="549"/>
      <c r="J63" s="549"/>
      <c r="K63" s="549"/>
      <c r="L63" s="549"/>
      <c r="M63" s="549"/>
      <c r="N63" s="551"/>
    </row>
    <row r="64" spans="1:14" s="548" customFormat="1" ht="12.75">
      <c r="A64" s="549"/>
      <c r="B64" s="549"/>
      <c r="C64" s="549"/>
      <c r="D64" s="549"/>
      <c r="E64" s="549"/>
      <c r="F64" s="549"/>
      <c r="G64" s="550"/>
      <c r="H64" s="549"/>
      <c r="I64" s="549"/>
      <c r="J64" s="549"/>
      <c r="K64" s="549"/>
      <c r="L64" s="549"/>
      <c r="M64" s="549"/>
      <c r="N64" s="551"/>
    </row>
    <row r="65" spans="7:14" s="548" customFormat="1" ht="12.75">
      <c r="G65" s="552"/>
      <c r="N65" s="551"/>
    </row>
    <row r="66" spans="7:14" s="548" customFormat="1" ht="12.75">
      <c r="G66" s="552"/>
      <c r="N66" s="551"/>
    </row>
    <row r="67" spans="7:14" s="548" customFormat="1" ht="12.75">
      <c r="G67" s="552"/>
      <c r="N67" s="551"/>
    </row>
    <row r="68" spans="7:14" s="548" customFormat="1" ht="12.75">
      <c r="G68" s="552"/>
      <c r="N68" s="551"/>
    </row>
    <row r="69" spans="7:14" s="548" customFormat="1" ht="12.75">
      <c r="G69" s="552"/>
      <c r="N69" s="551"/>
    </row>
    <row r="70" spans="7:14" s="548" customFormat="1" ht="12.75">
      <c r="G70" s="552"/>
      <c r="N70" s="551"/>
    </row>
    <row r="71" spans="7:14" s="548" customFormat="1" ht="12.75">
      <c r="G71" s="552"/>
      <c r="N71" s="551"/>
    </row>
  </sheetData>
  <sheetProtection/>
  <mergeCells count="13">
    <mergeCell ref="A60:N60"/>
    <mergeCell ref="B7:F7"/>
    <mergeCell ref="B32:F32"/>
    <mergeCell ref="A36:F36"/>
    <mergeCell ref="A47:F47"/>
    <mergeCell ref="A58:N58"/>
    <mergeCell ref="A59:N59"/>
    <mergeCell ref="A3:F5"/>
    <mergeCell ref="G3:G5"/>
    <mergeCell ref="H3:I3"/>
    <mergeCell ref="J3:K3"/>
    <mergeCell ref="L3:M3"/>
    <mergeCell ref="A6:F6"/>
  </mergeCells>
  <printOptions/>
  <pageMargins left="0.7874015748031497" right="0.1968503937007874" top="1.1811023622047245" bottom="0.3937007874015748" header="0" footer="0.15748031496062992"/>
  <pageSetup fitToHeight="3" horizontalDpi="600" verticalDpi="600" orientation="portrait" paperSize="9" scale="65"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R49"/>
  <sheetViews>
    <sheetView zoomScale="89" zoomScaleNormal="89" zoomScalePageLayoutView="0" workbookViewId="0" topLeftCell="A1">
      <selection activeCell="E38" sqref="E38"/>
    </sheetView>
  </sheetViews>
  <sheetFormatPr defaultColWidth="10.57421875" defaultRowHeight="15"/>
  <cols>
    <col min="1" max="1" width="4.28125" style="893" customWidth="1"/>
    <col min="2" max="2" width="5.7109375" style="893" customWidth="1"/>
    <col min="3" max="3" width="6.7109375" style="893" customWidth="1"/>
    <col min="4" max="4" width="49.421875" style="893" customWidth="1"/>
    <col min="5" max="10" width="12.8515625" style="893" customWidth="1"/>
    <col min="11" max="11" width="9.7109375" style="893" customWidth="1"/>
    <col min="12" max="12" width="10.00390625" style="893" customWidth="1"/>
    <col min="13" max="13" width="10.140625" style="893" customWidth="1"/>
    <col min="14" max="14" width="11.421875" style="893" customWidth="1"/>
    <col min="15" max="15" width="0.71875" style="893" customWidth="1"/>
    <col min="16" max="16" width="11.28125" style="893" customWidth="1"/>
    <col min="17" max="17" width="12.57421875" style="893" customWidth="1"/>
    <col min="18" max="250" width="9.140625" style="893" customWidth="1"/>
    <col min="251" max="251" width="59.7109375" style="893" customWidth="1"/>
    <col min="252" max="16384" width="10.57421875" style="893" customWidth="1"/>
  </cols>
  <sheetData>
    <row r="1" spans="1:2" ht="23.25">
      <c r="A1" s="975" t="s">
        <v>786</v>
      </c>
      <c r="B1" s="975"/>
    </row>
    <row r="2" spans="1:4" ht="15.75">
      <c r="A2" s="168"/>
      <c r="B2" s="168"/>
      <c r="D2" s="382" t="s">
        <v>104</v>
      </c>
    </row>
    <row r="3" ht="13.5" customHeight="1" thickBot="1">
      <c r="Q3" s="178" t="s">
        <v>482</v>
      </c>
    </row>
    <row r="4" spans="1:17" ht="39" customHeight="1">
      <c r="A4" s="1401" t="s">
        <v>461</v>
      </c>
      <c r="B4" s="1198" t="s">
        <v>461</v>
      </c>
      <c r="C4" s="1404" t="s">
        <v>830</v>
      </c>
      <c r="D4" s="1405"/>
      <c r="E4" s="1410" t="s">
        <v>680</v>
      </c>
      <c r="F4" s="1411"/>
      <c r="G4" s="1411" t="s">
        <v>681</v>
      </c>
      <c r="H4" s="1411"/>
      <c r="I4" s="1411" t="s">
        <v>682</v>
      </c>
      <c r="J4" s="1411"/>
      <c r="K4" s="1412" t="s">
        <v>111</v>
      </c>
      <c r="L4" s="1413"/>
      <c r="M4" s="1414"/>
      <c r="N4" s="1415" t="s">
        <v>689</v>
      </c>
      <c r="O4" s="382"/>
      <c r="P4" s="1417" t="s">
        <v>109</v>
      </c>
      <c r="Q4" s="1419" t="s">
        <v>683</v>
      </c>
    </row>
    <row r="5" spans="1:17" ht="13.5" customHeight="1">
      <c r="A5" s="1402"/>
      <c r="B5" s="1199" t="s">
        <v>1096</v>
      </c>
      <c r="C5" s="1406"/>
      <c r="D5" s="1407"/>
      <c r="E5" s="169" t="s">
        <v>720</v>
      </c>
      <c r="F5" s="157" t="s">
        <v>721</v>
      </c>
      <c r="G5" s="165" t="s">
        <v>614</v>
      </c>
      <c r="H5" s="157" t="s">
        <v>619</v>
      </c>
      <c r="I5" s="165" t="s">
        <v>614</v>
      </c>
      <c r="J5" s="157" t="s">
        <v>619</v>
      </c>
      <c r="K5" s="170" t="s">
        <v>703</v>
      </c>
      <c r="L5" s="170" t="s">
        <v>704</v>
      </c>
      <c r="M5" s="170" t="s">
        <v>705</v>
      </c>
      <c r="N5" s="1416"/>
      <c r="O5" s="382"/>
      <c r="P5" s="1418"/>
      <c r="Q5" s="1420"/>
    </row>
    <row r="6" spans="1:17" ht="15" customHeight="1" thickBot="1">
      <c r="A6" s="1403"/>
      <c r="B6" s="1213" t="s">
        <v>1097</v>
      </c>
      <c r="C6" s="1408"/>
      <c r="D6" s="1409"/>
      <c r="E6" s="171" t="s">
        <v>541</v>
      </c>
      <c r="F6" s="158" t="s">
        <v>542</v>
      </c>
      <c r="G6" s="158" t="s">
        <v>543</v>
      </c>
      <c r="H6" s="158" t="s">
        <v>544</v>
      </c>
      <c r="I6" s="158" t="s">
        <v>616</v>
      </c>
      <c r="J6" s="158" t="s">
        <v>617</v>
      </c>
      <c r="K6" s="159" t="s">
        <v>547</v>
      </c>
      <c r="L6" s="172" t="s">
        <v>548</v>
      </c>
      <c r="M6" s="172" t="s">
        <v>549</v>
      </c>
      <c r="N6" s="160" t="s">
        <v>764</v>
      </c>
      <c r="O6" s="382"/>
      <c r="P6" s="166" t="s">
        <v>586</v>
      </c>
      <c r="Q6" s="160" t="s">
        <v>706</v>
      </c>
    </row>
    <row r="7" spans="1:18" s="384" customFormat="1" ht="16.5" customHeight="1">
      <c r="A7" s="658">
        <f>+A6+1</f>
        <v>1</v>
      </c>
      <c r="B7" s="659"/>
      <c r="C7" s="1270" t="s">
        <v>618</v>
      </c>
      <c r="D7" s="660"/>
      <c r="E7" s="655">
        <f>+E8+E16</f>
        <v>237592.517</v>
      </c>
      <c r="F7" s="536">
        <f aca="true" t="shared" si="0" ref="F7:N7">+F8+F16</f>
        <v>237592.517</v>
      </c>
      <c r="G7" s="536">
        <f t="shared" si="0"/>
        <v>8000</v>
      </c>
      <c r="H7" s="536">
        <f t="shared" si="0"/>
        <v>8000</v>
      </c>
      <c r="I7" s="536">
        <f t="shared" si="0"/>
        <v>245592.517</v>
      </c>
      <c r="J7" s="536">
        <f t="shared" si="0"/>
        <v>245592.517</v>
      </c>
      <c r="K7" s="536">
        <f t="shared" si="0"/>
        <v>8000</v>
      </c>
      <c r="L7" s="536">
        <f t="shared" si="0"/>
        <v>25084.79304</v>
      </c>
      <c r="M7" s="536">
        <f t="shared" si="0"/>
        <v>0</v>
      </c>
      <c r="N7" s="537">
        <f t="shared" si="0"/>
        <v>0</v>
      </c>
      <c r="O7" s="538"/>
      <c r="P7" s="539">
        <f>+P8+P16</f>
        <v>0</v>
      </c>
      <c r="Q7" s="537">
        <f>+Q8+Q16</f>
        <v>245592.517</v>
      </c>
      <c r="R7" s="406"/>
    </row>
    <row r="8" spans="1:18" s="382" customFormat="1" ht="14.25" customHeight="1">
      <c r="A8" s="390">
        <f>+A7+1</f>
        <v>2</v>
      </c>
      <c r="B8" s="1249">
        <v>9</v>
      </c>
      <c r="C8" s="1421" t="s">
        <v>770</v>
      </c>
      <c r="D8" s="1422"/>
      <c r="E8" s="656">
        <f>SUM(E9:E15)</f>
        <v>235801.305</v>
      </c>
      <c r="F8" s="540">
        <f>SUM(F9:F15)</f>
        <v>235801.305</v>
      </c>
      <c r="G8" s="540">
        <f aca="true" t="shared" si="1" ref="G8:M8">SUM(G9:G15)</f>
        <v>8000</v>
      </c>
      <c r="H8" s="540">
        <f t="shared" si="1"/>
        <v>8000</v>
      </c>
      <c r="I8" s="540">
        <f t="shared" si="1"/>
        <v>243801.305</v>
      </c>
      <c r="J8" s="540">
        <f t="shared" si="1"/>
        <v>243801.305</v>
      </c>
      <c r="K8" s="540">
        <f t="shared" si="1"/>
        <v>8000</v>
      </c>
      <c r="L8" s="540">
        <f t="shared" si="1"/>
        <v>25084.79304</v>
      </c>
      <c r="M8" s="540">
        <f t="shared" si="1"/>
        <v>0</v>
      </c>
      <c r="N8" s="541">
        <f>SUM(N9:N15)</f>
        <v>0</v>
      </c>
      <c r="O8" s="542"/>
      <c r="P8" s="543">
        <f>SUM(P9:P15)</f>
        <v>0</v>
      </c>
      <c r="Q8" s="541">
        <f>SUM(Q9:Q15)</f>
        <v>243801.305</v>
      </c>
      <c r="R8" s="405"/>
    </row>
    <row r="9" spans="1:17" ht="12.75" customHeight="1">
      <c r="A9" s="169">
        <f>+A8+1</f>
        <v>3</v>
      </c>
      <c r="B9" s="1201"/>
      <c r="C9" s="1271" t="s">
        <v>165</v>
      </c>
      <c r="D9" s="187" t="s">
        <v>823</v>
      </c>
      <c r="E9" s="657">
        <v>205839.128</v>
      </c>
      <c r="F9" s="443">
        <v>205839.128</v>
      </c>
      <c r="G9" s="443">
        <v>8000</v>
      </c>
      <c r="H9" s="443">
        <v>8000</v>
      </c>
      <c r="I9" s="544">
        <f aca="true" t="shared" si="2" ref="I9:J31">+E9+G9</f>
        <v>213839.128</v>
      </c>
      <c r="J9" s="544">
        <f t="shared" si="2"/>
        <v>213839.128</v>
      </c>
      <c r="K9" s="443">
        <v>8000</v>
      </c>
      <c r="L9" s="443">
        <v>24664.91483</v>
      </c>
      <c r="M9" s="443">
        <v>0</v>
      </c>
      <c r="N9" s="545">
        <f aca="true" t="shared" si="3" ref="N9:N31">+I9-J9</f>
        <v>0</v>
      </c>
      <c r="O9" s="188"/>
      <c r="P9" s="446"/>
      <c r="Q9" s="545">
        <f aca="true" t="shared" si="4" ref="Q9:Q31">+J9+P9</f>
        <v>213839.128</v>
      </c>
    </row>
    <row r="10" spans="1:17" ht="12.75" customHeight="1">
      <c r="A10" s="169">
        <f>A9+1</f>
        <v>4</v>
      </c>
      <c r="B10" s="1201"/>
      <c r="C10" s="1271" t="s">
        <v>707</v>
      </c>
      <c r="D10" s="174" t="s">
        <v>708</v>
      </c>
      <c r="E10" s="657">
        <v>22545</v>
      </c>
      <c r="F10" s="443">
        <v>22545</v>
      </c>
      <c r="G10" s="443">
        <v>0</v>
      </c>
      <c r="H10" s="443">
        <v>0</v>
      </c>
      <c r="I10" s="544">
        <f t="shared" si="2"/>
        <v>22545</v>
      </c>
      <c r="J10" s="544">
        <f t="shared" si="2"/>
        <v>22545</v>
      </c>
      <c r="K10" s="443">
        <v>0</v>
      </c>
      <c r="L10" s="443">
        <v>0</v>
      </c>
      <c r="M10" s="443">
        <v>0</v>
      </c>
      <c r="N10" s="545">
        <f t="shared" si="3"/>
        <v>0</v>
      </c>
      <c r="O10" s="188"/>
      <c r="P10" s="446"/>
      <c r="Q10" s="545">
        <f t="shared" si="4"/>
        <v>22545</v>
      </c>
    </row>
    <row r="11" spans="1:17" ht="12.75" customHeight="1">
      <c r="A11" s="169">
        <f aca="true" t="shared" si="5" ref="A11:A16">+A10+1</f>
        <v>5</v>
      </c>
      <c r="B11" s="1201"/>
      <c r="C11" s="1272" t="s">
        <v>709</v>
      </c>
      <c r="D11" s="187" t="s">
        <v>710</v>
      </c>
      <c r="E11" s="657">
        <f>272.348+14.4</f>
        <v>286.748</v>
      </c>
      <c r="F11" s="443">
        <f>272.348+14.4</f>
        <v>286.748</v>
      </c>
      <c r="G11" s="443">
        <v>0</v>
      </c>
      <c r="H11" s="443">
        <v>0</v>
      </c>
      <c r="I11" s="544">
        <f t="shared" si="2"/>
        <v>286.748</v>
      </c>
      <c r="J11" s="544">
        <f t="shared" si="2"/>
        <v>286.748</v>
      </c>
      <c r="K11" s="443">
        <v>0</v>
      </c>
      <c r="L11" s="443">
        <v>0</v>
      </c>
      <c r="M11" s="443">
        <v>0</v>
      </c>
      <c r="N11" s="545">
        <f t="shared" si="3"/>
        <v>0</v>
      </c>
      <c r="O11" s="188"/>
      <c r="P11" s="446"/>
      <c r="Q11" s="545">
        <f t="shared" si="4"/>
        <v>286.748</v>
      </c>
    </row>
    <row r="12" spans="1:17" ht="13.5" customHeight="1">
      <c r="A12" s="169">
        <f t="shared" si="5"/>
        <v>6</v>
      </c>
      <c r="B12" s="1201"/>
      <c r="C12" s="1271" t="s">
        <v>711</v>
      </c>
      <c r="D12" s="174" t="s">
        <v>712</v>
      </c>
      <c r="E12" s="657">
        <v>560.429</v>
      </c>
      <c r="F12" s="443">
        <v>560.429</v>
      </c>
      <c r="G12" s="443">
        <v>0</v>
      </c>
      <c r="H12" s="443">
        <v>0</v>
      </c>
      <c r="I12" s="544">
        <f t="shared" si="2"/>
        <v>560.429</v>
      </c>
      <c r="J12" s="544">
        <f t="shared" si="2"/>
        <v>560.429</v>
      </c>
      <c r="K12" s="443">
        <v>0</v>
      </c>
      <c r="L12" s="443">
        <v>326.18219</v>
      </c>
      <c r="M12" s="443">
        <v>0</v>
      </c>
      <c r="N12" s="545">
        <f t="shared" si="3"/>
        <v>0</v>
      </c>
      <c r="O12" s="188"/>
      <c r="P12" s="446"/>
      <c r="Q12" s="545">
        <f t="shared" si="4"/>
        <v>560.429</v>
      </c>
    </row>
    <row r="13" spans="1:17" ht="12.75" customHeight="1">
      <c r="A13" s="169">
        <f t="shared" si="5"/>
        <v>7</v>
      </c>
      <c r="B13" s="1201"/>
      <c r="C13" s="1271" t="s">
        <v>717</v>
      </c>
      <c r="D13" s="174" t="s">
        <v>973</v>
      </c>
      <c r="E13" s="657">
        <v>6570</v>
      </c>
      <c r="F13" s="443">
        <v>6570</v>
      </c>
      <c r="G13" s="443">
        <v>0</v>
      </c>
      <c r="H13" s="443">
        <v>0</v>
      </c>
      <c r="I13" s="544">
        <f t="shared" si="2"/>
        <v>6570</v>
      </c>
      <c r="J13" s="544">
        <f t="shared" si="2"/>
        <v>6570</v>
      </c>
      <c r="K13" s="443">
        <v>0</v>
      </c>
      <c r="L13" s="443">
        <v>93.69602</v>
      </c>
      <c r="M13" s="443">
        <v>0</v>
      </c>
      <c r="N13" s="545">
        <f t="shared" si="3"/>
        <v>0</v>
      </c>
      <c r="O13" s="188"/>
      <c r="P13" s="446"/>
      <c r="Q13" s="545">
        <f t="shared" si="4"/>
        <v>6570</v>
      </c>
    </row>
    <row r="14" spans="1:17" ht="12.75" customHeight="1">
      <c r="A14" s="169">
        <f t="shared" si="5"/>
        <v>8</v>
      </c>
      <c r="B14" s="1201"/>
      <c r="C14" s="1271" t="s">
        <v>713</v>
      </c>
      <c r="D14" s="175" t="s">
        <v>714</v>
      </c>
      <c r="E14" s="657">
        <v>0</v>
      </c>
      <c r="F14" s="443">
        <v>0</v>
      </c>
      <c r="G14" s="443">
        <v>0</v>
      </c>
      <c r="H14" s="443">
        <v>0</v>
      </c>
      <c r="I14" s="544">
        <f t="shared" si="2"/>
        <v>0</v>
      </c>
      <c r="J14" s="544">
        <f t="shared" si="2"/>
        <v>0</v>
      </c>
      <c r="K14" s="443">
        <v>0</v>
      </c>
      <c r="L14" s="443">
        <v>0</v>
      </c>
      <c r="M14" s="443">
        <v>0</v>
      </c>
      <c r="N14" s="545">
        <f t="shared" si="3"/>
        <v>0</v>
      </c>
      <c r="O14" s="188"/>
      <c r="P14" s="446"/>
      <c r="Q14" s="545">
        <f t="shared" si="4"/>
        <v>0</v>
      </c>
    </row>
    <row r="15" spans="1:17" ht="12.75" customHeight="1">
      <c r="A15" s="169">
        <f t="shared" si="5"/>
        <v>9</v>
      </c>
      <c r="B15" s="1204"/>
      <c r="C15" s="1273" t="s">
        <v>715</v>
      </c>
      <c r="D15" s="177" t="s">
        <v>716</v>
      </c>
      <c r="E15" s="657">
        <v>0</v>
      </c>
      <c r="F15" s="443">
        <v>0</v>
      </c>
      <c r="G15" s="443">
        <v>0</v>
      </c>
      <c r="H15" s="443">
        <v>0</v>
      </c>
      <c r="I15" s="544">
        <f>+E15+G15</f>
        <v>0</v>
      </c>
      <c r="J15" s="544">
        <f>+F15+H15</f>
        <v>0</v>
      </c>
      <c r="K15" s="443">
        <v>0</v>
      </c>
      <c r="L15" s="443">
        <v>0</v>
      </c>
      <c r="M15" s="443">
        <v>0</v>
      </c>
      <c r="N15" s="545">
        <f t="shared" si="3"/>
        <v>0</v>
      </c>
      <c r="O15" s="388"/>
      <c r="P15" s="446"/>
      <c r="Q15" s="545">
        <f t="shared" si="4"/>
        <v>0</v>
      </c>
    </row>
    <row r="16" spans="1:17" s="382" customFormat="1" ht="12.75" customHeight="1">
      <c r="A16" s="390">
        <f t="shared" si="5"/>
        <v>10</v>
      </c>
      <c r="B16" s="1249">
        <v>11</v>
      </c>
      <c r="C16" s="1423" t="s">
        <v>771</v>
      </c>
      <c r="D16" s="1424"/>
      <c r="E16" s="656">
        <f>SUM(E17:E21)</f>
        <v>1791.212</v>
      </c>
      <c r="F16" s="540">
        <f aca="true" t="shared" si="6" ref="F16:N16">SUM(F17:F21)</f>
        <v>1791.212</v>
      </c>
      <c r="G16" s="540">
        <f t="shared" si="6"/>
        <v>0</v>
      </c>
      <c r="H16" s="540">
        <f t="shared" si="6"/>
        <v>0</v>
      </c>
      <c r="I16" s="540">
        <f t="shared" si="6"/>
        <v>1791.212</v>
      </c>
      <c r="J16" s="540">
        <f t="shared" si="6"/>
        <v>1791.212</v>
      </c>
      <c r="K16" s="540">
        <f t="shared" si="6"/>
        <v>0</v>
      </c>
      <c r="L16" s="540">
        <f t="shared" si="6"/>
        <v>0</v>
      </c>
      <c r="M16" s="540">
        <f t="shared" si="6"/>
        <v>0</v>
      </c>
      <c r="N16" s="541">
        <f t="shared" si="6"/>
        <v>0</v>
      </c>
      <c r="O16" s="385"/>
      <c r="P16" s="543">
        <f>SUM(P17:P21)</f>
        <v>0</v>
      </c>
      <c r="Q16" s="541">
        <f>SUM(Q17:Q21)</f>
        <v>1791.212</v>
      </c>
    </row>
    <row r="17" spans="1:17" s="382" customFormat="1" ht="12.75" customHeight="1">
      <c r="A17" s="389">
        <f>A16+1</f>
        <v>11</v>
      </c>
      <c r="B17" s="1246"/>
      <c r="C17" s="1272" t="s">
        <v>709</v>
      </c>
      <c r="D17" s="434" t="s">
        <v>710</v>
      </c>
      <c r="E17" s="657">
        <f>1597.248+70.3+88+35.664</f>
        <v>1791.212</v>
      </c>
      <c r="F17" s="443">
        <v>1791.212</v>
      </c>
      <c r="G17" s="443">
        <v>0</v>
      </c>
      <c r="H17" s="443">
        <v>0</v>
      </c>
      <c r="I17" s="544">
        <f t="shared" si="2"/>
        <v>1791.212</v>
      </c>
      <c r="J17" s="544">
        <f t="shared" si="2"/>
        <v>1791.212</v>
      </c>
      <c r="K17" s="443">
        <v>0</v>
      </c>
      <c r="L17" s="443">
        <v>0</v>
      </c>
      <c r="M17" s="443">
        <v>0</v>
      </c>
      <c r="N17" s="545">
        <f t="shared" si="3"/>
        <v>0</v>
      </c>
      <c r="O17" s="188"/>
      <c r="P17" s="446"/>
      <c r="Q17" s="545">
        <f t="shared" si="4"/>
        <v>1791.212</v>
      </c>
    </row>
    <row r="18" spans="1:17" ht="12.75" customHeight="1">
      <c r="A18" s="389">
        <f>A17+1</f>
        <v>12</v>
      </c>
      <c r="B18" s="1246"/>
      <c r="C18" s="1271" t="s">
        <v>717</v>
      </c>
      <c r="D18" s="435" t="s">
        <v>974</v>
      </c>
      <c r="E18" s="657">
        <v>0</v>
      </c>
      <c r="F18" s="443">
        <v>0</v>
      </c>
      <c r="G18" s="443">
        <v>0</v>
      </c>
      <c r="H18" s="443">
        <v>0</v>
      </c>
      <c r="I18" s="544">
        <f t="shared" si="2"/>
        <v>0</v>
      </c>
      <c r="J18" s="544">
        <f t="shared" si="2"/>
        <v>0</v>
      </c>
      <c r="K18" s="443">
        <v>0</v>
      </c>
      <c r="L18" s="443">
        <v>0</v>
      </c>
      <c r="M18" s="443">
        <v>0</v>
      </c>
      <c r="N18" s="545">
        <f t="shared" si="3"/>
        <v>0</v>
      </c>
      <c r="O18" s="188"/>
      <c r="P18" s="446"/>
      <c r="Q18" s="545">
        <f t="shared" si="4"/>
        <v>0</v>
      </c>
    </row>
    <row r="19" spans="1:17" ht="12.75" customHeight="1">
      <c r="A19" s="389">
        <f>A18+1</f>
        <v>13</v>
      </c>
      <c r="B19" s="1246"/>
      <c r="C19" s="1271" t="s">
        <v>718</v>
      </c>
      <c r="D19" s="435" t="s">
        <v>719</v>
      </c>
      <c r="E19" s="657">
        <v>0</v>
      </c>
      <c r="F19" s="443">
        <v>0</v>
      </c>
      <c r="G19" s="443">
        <v>0</v>
      </c>
      <c r="H19" s="443">
        <v>0</v>
      </c>
      <c r="I19" s="544">
        <f t="shared" si="2"/>
        <v>0</v>
      </c>
      <c r="J19" s="544">
        <f t="shared" si="2"/>
        <v>0</v>
      </c>
      <c r="K19" s="443">
        <v>0</v>
      </c>
      <c r="L19" s="443">
        <v>0</v>
      </c>
      <c r="M19" s="443">
        <v>0</v>
      </c>
      <c r="N19" s="545">
        <f t="shared" si="3"/>
        <v>0</v>
      </c>
      <c r="O19" s="188"/>
      <c r="P19" s="446"/>
      <c r="Q19" s="545">
        <f t="shared" si="4"/>
        <v>0</v>
      </c>
    </row>
    <row r="20" spans="1:17" ht="12.75" customHeight="1">
      <c r="A20" s="389">
        <f>A19+1</f>
        <v>14</v>
      </c>
      <c r="B20" s="1247"/>
      <c r="C20" s="1273" t="s">
        <v>801</v>
      </c>
      <c r="D20" s="435" t="s">
        <v>84</v>
      </c>
      <c r="E20" s="657"/>
      <c r="F20" s="443"/>
      <c r="G20" s="443"/>
      <c r="H20" s="443"/>
      <c r="I20" s="544">
        <f t="shared" si="2"/>
        <v>0</v>
      </c>
      <c r="J20" s="544">
        <f t="shared" si="2"/>
        <v>0</v>
      </c>
      <c r="K20" s="443"/>
      <c r="L20" s="443"/>
      <c r="M20" s="443"/>
      <c r="N20" s="545">
        <f t="shared" si="3"/>
        <v>0</v>
      </c>
      <c r="O20" s="188"/>
      <c r="P20" s="446"/>
      <c r="Q20" s="545">
        <f t="shared" si="4"/>
        <v>0</v>
      </c>
    </row>
    <row r="21" spans="1:17" ht="12.75" customHeight="1">
      <c r="A21" s="389">
        <f>A20+1</f>
        <v>15</v>
      </c>
      <c r="B21" s="1247"/>
      <c r="C21" s="1273"/>
      <c r="D21" s="435" t="s">
        <v>781</v>
      </c>
      <c r="E21" s="657"/>
      <c r="F21" s="443"/>
      <c r="G21" s="443"/>
      <c r="H21" s="443"/>
      <c r="I21" s="544">
        <f t="shared" si="2"/>
        <v>0</v>
      </c>
      <c r="J21" s="544">
        <f t="shared" si="2"/>
        <v>0</v>
      </c>
      <c r="K21" s="443"/>
      <c r="L21" s="443"/>
      <c r="M21" s="443"/>
      <c r="N21" s="545">
        <f t="shared" si="3"/>
        <v>0</v>
      </c>
      <c r="O21" s="188"/>
      <c r="P21" s="446"/>
      <c r="Q21" s="545">
        <f t="shared" si="4"/>
        <v>0</v>
      </c>
    </row>
    <row r="22" spans="1:18" s="384" customFormat="1" ht="12.75" customHeight="1">
      <c r="A22" s="437">
        <f>+A21+1</f>
        <v>16</v>
      </c>
      <c r="B22" s="1203">
        <v>18</v>
      </c>
      <c r="C22" s="1423" t="s">
        <v>729</v>
      </c>
      <c r="D22" s="1424"/>
      <c r="E22" s="656">
        <f aca="true" t="shared" si="7" ref="E22:N22">SUM(E23:E28)</f>
        <v>391.875</v>
      </c>
      <c r="F22" s="540">
        <f t="shared" si="7"/>
        <v>366.41789</v>
      </c>
      <c r="G22" s="540">
        <f t="shared" si="7"/>
        <v>0</v>
      </c>
      <c r="H22" s="540">
        <f t="shared" si="7"/>
        <v>0</v>
      </c>
      <c r="I22" s="540">
        <f t="shared" si="7"/>
        <v>391.875</v>
      </c>
      <c r="J22" s="540">
        <f t="shared" si="7"/>
        <v>366.41789</v>
      </c>
      <c r="K22" s="540">
        <f t="shared" si="7"/>
        <v>0</v>
      </c>
      <c r="L22" s="540">
        <f t="shared" si="7"/>
        <v>0</v>
      </c>
      <c r="M22" s="540">
        <f t="shared" si="7"/>
        <v>0</v>
      </c>
      <c r="N22" s="541">
        <f t="shared" si="7"/>
        <v>25.45711</v>
      </c>
      <c r="O22" s="383"/>
      <c r="P22" s="543">
        <f>SUM(P23:P28)</f>
        <v>0</v>
      </c>
      <c r="Q22" s="541">
        <f>SUM(Q23:Q28)</f>
        <v>366.41789</v>
      </c>
      <c r="R22" s="406"/>
    </row>
    <row r="23" spans="1:17" s="384" customFormat="1" ht="12.75" customHeight="1">
      <c r="A23" s="390">
        <f aca="true" t="shared" si="8" ref="A23:A31">A22+1</f>
        <v>17</v>
      </c>
      <c r="B23" s="173"/>
      <c r="C23" s="1274" t="s">
        <v>85</v>
      </c>
      <c r="D23" s="436"/>
      <c r="E23" s="657"/>
      <c r="F23" s="443"/>
      <c r="G23" s="443"/>
      <c r="H23" s="443"/>
      <c r="I23" s="544">
        <f t="shared" si="2"/>
        <v>0</v>
      </c>
      <c r="J23" s="544">
        <f t="shared" si="2"/>
        <v>0</v>
      </c>
      <c r="K23" s="443"/>
      <c r="L23" s="443"/>
      <c r="M23" s="443"/>
      <c r="N23" s="545">
        <f t="shared" si="3"/>
        <v>0</v>
      </c>
      <c r="O23" s="392"/>
      <c r="P23" s="446"/>
      <c r="Q23" s="545">
        <f t="shared" si="4"/>
        <v>0</v>
      </c>
    </row>
    <row r="24" spans="1:17" s="384" customFormat="1" ht="12.75" customHeight="1">
      <c r="A24" s="390">
        <f t="shared" si="8"/>
        <v>18</v>
      </c>
      <c r="B24" s="173"/>
      <c r="C24" s="1274" t="s">
        <v>86</v>
      </c>
      <c r="D24" s="436"/>
      <c r="E24" s="657">
        <v>70</v>
      </c>
      <c r="F24" s="443">
        <v>70</v>
      </c>
      <c r="G24" s="443"/>
      <c r="H24" s="443"/>
      <c r="I24" s="544">
        <f t="shared" si="2"/>
        <v>70</v>
      </c>
      <c r="J24" s="544">
        <f t="shared" si="2"/>
        <v>70</v>
      </c>
      <c r="K24" s="443"/>
      <c r="L24" s="443"/>
      <c r="M24" s="443"/>
      <c r="N24" s="545">
        <f t="shared" si="3"/>
        <v>0</v>
      </c>
      <c r="O24" s="392"/>
      <c r="P24" s="446"/>
      <c r="Q24" s="545">
        <f t="shared" si="4"/>
        <v>70</v>
      </c>
    </row>
    <row r="25" spans="1:17" s="384" customFormat="1" ht="12.75" customHeight="1">
      <c r="A25" s="390">
        <f t="shared" si="8"/>
        <v>19</v>
      </c>
      <c r="B25" s="173"/>
      <c r="C25" s="1274" t="s">
        <v>778</v>
      </c>
      <c r="D25" s="436"/>
      <c r="E25" s="657"/>
      <c r="F25" s="443"/>
      <c r="G25" s="443"/>
      <c r="H25" s="443"/>
      <c r="I25" s="544">
        <f t="shared" si="2"/>
        <v>0</v>
      </c>
      <c r="J25" s="544">
        <f t="shared" si="2"/>
        <v>0</v>
      </c>
      <c r="K25" s="443"/>
      <c r="L25" s="443"/>
      <c r="M25" s="443"/>
      <c r="N25" s="545">
        <f t="shared" si="3"/>
        <v>0</v>
      </c>
      <c r="O25" s="392"/>
      <c r="P25" s="446"/>
      <c r="Q25" s="545">
        <f t="shared" si="4"/>
        <v>0</v>
      </c>
    </row>
    <row r="26" spans="1:17" s="384" customFormat="1" ht="12.75" customHeight="1">
      <c r="A26" s="390">
        <f t="shared" si="8"/>
        <v>20</v>
      </c>
      <c r="B26" s="173"/>
      <c r="C26" s="1274" t="s">
        <v>802</v>
      </c>
      <c r="D26" s="436"/>
      <c r="E26" s="657"/>
      <c r="F26" s="443"/>
      <c r="G26" s="443"/>
      <c r="H26" s="443"/>
      <c r="I26" s="544">
        <f t="shared" si="2"/>
        <v>0</v>
      </c>
      <c r="J26" s="544">
        <f t="shared" si="2"/>
        <v>0</v>
      </c>
      <c r="K26" s="443"/>
      <c r="L26" s="443"/>
      <c r="M26" s="443"/>
      <c r="N26" s="545">
        <f t="shared" si="3"/>
        <v>0</v>
      </c>
      <c r="O26" s="392"/>
      <c r="P26" s="446"/>
      <c r="Q26" s="545">
        <f t="shared" si="4"/>
        <v>0</v>
      </c>
    </row>
    <row r="27" spans="1:17" s="384" customFormat="1" ht="12.75" customHeight="1">
      <c r="A27" s="390">
        <f t="shared" si="8"/>
        <v>21</v>
      </c>
      <c r="B27" s="173"/>
      <c r="C27" s="1274" t="s">
        <v>87</v>
      </c>
      <c r="D27" s="436"/>
      <c r="E27" s="657">
        <f>187+48.999+13+72.876</f>
        <v>321.875</v>
      </c>
      <c r="F27" s="443">
        <v>296.41789</v>
      </c>
      <c r="G27" s="443">
        <v>0</v>
      </c>
      <c r="H27" s="443">
        <v>0</v>
      </c>
      <c r="I27" s="544">
        <f t="shared" si="2"/>
        <v>321.875</v>
      </c>
      <c r="J27" s="544">
        <f t="shared" si="2"/>
        <v>296.41789</v>
      </c>
      <c r="K27" s="443">
        <v>0</v>
      </c>
      <c r="L27" s="443">
        <v>0</v>
      </c>
      <c r="M27" s="443">
        <v>0</v>
      </c>
      <c r="N27" s="545">
        <f t="shared" si="3"/>
        <v>25.45711</v>
      </c>
      <c r="O27" s="392"/>
      <c r="P27" s="446"/>
      <c r="Q27" s="545">
        <f t="shared" si="4"/>
        <v>296.41789</v>
      </c>
    </row>
    <row r="28" spans="1:17" s="384" customFormat="1" ht="12.75" customHeight="1">
      <c r="A28" s="390">
        <f t="shared" si="8"/>
        <v>22</v>
      </c>
      <c r="B28" s="173"/>
      <c r="C28" s="1274" t="s">
        <v>88</v>
      </c>
      <c r="D28" s="436"/>
      <c r="E28" s="657"/>
      <c r="F28" s="443"/>
      <c r="G28" s="443"/>
      <c r="H28" s="443"/>
      <c r="I28" s="544">
        <f t="shared" si="2"/>
        <v>0</v>
      </c>
      <c r="J28" s="544">
        <f t="shared" si="2"/>
        <v>0</v>
      </c>
      <c r="K28" s="443"/>
      <c r="L28" s="443"/>
      <c r="M28" s="443"/>
      <c r="N28" s="545">
        <f t="shared" si="3"/>
        <v>0</v>
      </c>
      <c r="O28" s="392"/>
      <c r="P28" s="446"/>
      <c r="Q28" s="545">
        <f t="shared" si="4"/>
        <v>0</v>
      </c>
    </row>
    <row r="29" spans="1:18" ht="12.75" customHeight="1">
      <c r="A29" s="437">
        <f>A28+1</f>
        <v>23</v>
      </c>
      <c r="B29" s="1203">
        <v>25</v>
      </c>
      <c r="C29" s="1423" t="s">
        <v>727</v>
      </c>
      <c r="D29" s="1424"/>
      <c r="E29" s="656">
        <f>+E30+E31</f>
        <v>0</v>
      </c>
      <c r="F29" s="656">
        <f aca="true" t="shared" si="9" ref="F29:N29">+F30+F31</f>
        <v>0</v>
      </c>
      <c r="G29" s="656">
        <f t="shared" si="9"/>
        <v>0</v>
      </c>
      <c r="H29" s="656">
        <f t="shared" si="9"/>
        <v>0</v>
      </c>
      <c r="I29" s="656">
        <f t="shared" si="9"/>
        <v>0</v>
      </c>
      <c r="J29" s="656">
        <f t="shared" si="9"/>
        <v>0</v>
      </c>
      <c r="K29" s="656">
        <f t="shared" si="9"/>
        <v>0</v>
      </c>
      <c r="L29" s="656">
        <f t="shared" si="9"/>
        <v>0</v>
      </c>
      <c r="M29" s="656">
        <f t="shared" si="9"/>
        <v>0</v>
      </c>
      <c r="N29" s="656">
        <f t="shared" si="9"/>
        <v>0</v>
      </c>
      <c r="O29" s="383"/>
      <c r="P29" s="543">
        <f>+P30+P31</f>
        <v>0</v>
      </c>
      <c r="Q29" s="946">
        <f>+Q30+Q31</f>
        <v>0</v>
      </c>
      <c r="R29" s="654"/>
    </row>
    <row r="30" spans="1:18" ht="12.75" customHeight="1">
      <c r="A30" s="390">
        <f t="shared" si="8"/>
        <v>24</v>
      </c>
      <c r="B30" s="173"/>
      <c r="C30" s="1426" t="s">
        <v>803</v>
      </c>
      <c r="D30" s="1427"/>
      <c r="E30" s="657"/>
      <c r="F30" s="443"/>
      <c r="G30" s="443"/>
      <c r="H30" s="443"/>
      <c r="I30" s="544">
        <f t="shared" si="2"/>
        <v>0</v>
      </c>
      <c r="J30" s="544">
        <f t="shared" si="2"/>
        <v>0</v>
      </c>
      <c r="K30" s="443"/>
      <c r="L30" s="443"/>
      <c r="M30" s="443"/>
      <c r="N30" s="545">
        <f t="shared" si="3"/>
        <v>0</v>
      </c>
      <c r="O30" s="393"/>
      <c r="P30" s="446"/>
      <c r="Q30" s="545">
        <f t="shared" si="4"/>
        <v>0</v>
      </c>
      <c r="R30" s="654"/>
    </row>
    <row r="31" spans="1:17" ht="12.75" customHeight="1">
      <c r="A31" s="390">
        <f t="shared" si="8"/>
        <v>25</v>
      </c>
      <c r="B31" s="173"/>
      <c r="C31" s="1426" t="s">
        <v>804</v>
      </c>
      <c r="D31" s="1427"/>
      <c r="E31" s="657"/>
      <c r="F31" s="443"/>
      <c r="G31" s="443"/>
      <c r="H31" s="443"/>
      <c r="I31" s="544">
        <f t="shared" si="2"/>
        <v>0</v>
      </c>
      <c r="J31" s="544">
        <f t="shared" si="2"/>
        <v>0</v>
      </c>
      <c r="K31" s="443"/>
      <c r="L31" s="443"/>
      <c r="M31" s="443"/>
      <c r="N31" s="545">
        <f t="shared" si="3"/>
        <v>0</v>
      </c>
      <c r="O31" s="393"/>
      <c r="P31" s="446"/>
      <c r="Q31" s="545">
        <f t="shared" si="4"/>
        <v>0</v>
      </c>
    </row>
    <row r="32" spans="1:17" ht="12.75" customHeight="1">
      <c r="A32" s="437">
        <f>A31+1</f>
        <v>26</v>
      </c>
      <c r="B32" s="1203">
        <v>28</v>
      </c>
      <c r="C32" s="1423" t="s">
        <v>738</v>
      </c>
      <c r="D32" s="1424"/>
      <c r="E32" s="656">
        <f aca="true" t="shared" si="10" ref="E32:N32">SUM(E33,E36)</f>
        <v>0</v>
      </c>
      <c r="F32" s="540">
        <f t="shared" si="10"/>
        <v>0</v>
      </c>
      <c r="G32" s="540">
        <f t="shared" si="10"/>
        <v>0</v>
      </c>
      <c r="H32" s="540">
        <f t="shared" si="10"/>
        <v>0</v>
      </c>
      <c r="I32" s="540">
        <f t="shared" si="10"/>
        <v>0</v>
      </c>
      <c r="J32" s="540">
        <f t="shared" si="10"/>
        <v>0</v>
      </c>
      <c r="K32" s="540">
        <f t="shared" si="10"/>
        <v>0</v>
      </c>
      <c r="L32" s="540">
        <f t="shared" si="10"/>
        <v>0</v>
      </c>
      <c r="M32" s="540">
        <f t="shared" si="10"/>
        <v>0</v>
      </c>
      <c r="N32" s="541">
        <f t="shared" si="10"/>
        <v>0</v>
      </c>
      <c r="O32" s="383"/>
      <c r="P32" s="543">
        <f>SUM(P33,P36)</f>
        <v>0</v>
      </c>
      <c r="Q32" s="541">
        <f>SUM(Q33,Q36)</f>
        <v>0</v>
      </c>
    </row>
    <row r="33" spans="1:17" ht="12.75" customHeight="1">
      <c r="A33" s="390">
        <f>+A32+1</f>
        <v>27</v>
      </c>
      <c r="B33" s="173"/>
      <c r="C33" s="1275" t="s">
        <v>805</v>
      </c>
      <c r="D33" s="1151"/>
      <c r="E33" s="656">
        <f>+E34+E35</f>
        <v>0</v>
      </c>
      <c r="F33" s="656">
        <f aca="true" t="shared" si="11" ref="F33:N33">+F34+F35</f>
        <v>0</v>
      </c>
      <c r="G33" s="656">
        <f t="shared" si="11"/>
        <v>0</v>
      </c>
      <c r="H33" s="656">
        <f t="shared" si="11"/>
        <v>0</v>
      </c>
      <c r="I33" s="656">
        <f t="shared" si="11"/>
        <v>0</v>
      </c>
      <c r="J33" s="656">
        <f t="shared" si="11"/>
        <v>0</v>
      </c>
      <c r="K33" s="656">
        <f t="shared" si="11"/>
        <v>0</v>
      </c>
      <c r="L33" s="656">
        <f t="shared" si="11"/>
        <v>0</v>
      </c>
      <c r="M33" s="656">
        <f t="shared" si="11"/>
        <v>0</v>
      </c>
      <c r="N33" s="656">
        <f t="shared" si="11"/>
        <v>0</v>
      </c>
      <c r="O33" s="383"/>
      <c r="P33" s="543">
        <f>+P34+P35</f>
        <v>0</v>
      </c>
      <c r="Q33" s="946">
        <f>+Q34+Q35</f>
        <v>0</v>
      </c>
    </row>
    <row r="34" spans="1:17" s="366" customFormat="1" ht="12.75" customHeight="1">
      <c r="A34" s="390">
        <f>+A33+1</f>
        <v>28</v>
      </c>
      <c r="B34" s="173"/>
      <c r="C34" s="1274"/>
      <c r="D34" s="391" t="s">
        <v>1076</v>
      </c>
      <c r="E34" s="657"/>
      <c r="F34" s="443"/>
      <c r="G34" s="443"/>
      <c r="H34" s="443"/>
      <c r="I34" s="544">
        <f>+E34+G34</f>
        <v>0</v>
      </c>
      <c r="J34" s="544">
        <f>+F34+H34</f>
        <v>0</v>
      </c>
      <c r="K34" s="443"/>
      <c r="L34" s="443"/>
      <c r="M34" s="443"/>
      <c r="N34" s="545">
        <f>+I34-J34</f>
        <v>0</v>
      </c>
      <c r="O34" s="392"/>
      <c r="P34" s="446"/>
      <c r="Q34" s="545">
        <f>+J34+P34</f>
        <v>0</v>
      </c>
    </row>
    <row r="35" spans="1:17" s="366" customFormat="1" ht="12.75" customHeight="1">
      <c r="A35" s="395">
        <f>+A34+1</f>
        <v>29</v>
      </c>
      <c r="B35" s="176"/>
      <c r="C35" s="1276"/>
      <c r="D35" s="1155" t="s">
        <v>1077</v>
      </c>
      <c r="E35" s="657"/>
      <c r="F35" s="443"/>
      <c r="G35" s="443"/>
      <c r="H35" s="443"/>
      <c r="I35" s="544">
        <f>+E35+G35</f>
        <v>0</v>
      </c>
      <c r="J35" s="544">
        <f>+F35+H35</f>
        <v>0</v>
      </c>
      <c r="K35" s="443"/>
      <c r="L35" s="443"/>
      <c r="M35" s="443"/>
      <c r="N35" s="545">
        <f>+I35-J35</f>
        <v>0</v>
      </c>
      <c r="O35" s="392"/>
      <c r="P35" s="446"/>
      <c r="Q35" s="545">
        <f>+J35+P35</f>
        <v>0</v>
      </c>
    </row>
    <row r="36" spans="1:17" ht="12.75" customHeight="1">
      <c r="A36" s="390">
        <f>A35+1</f>
        <v>30</v>
      </c>
      <c r="B36" s="173"/>
      <c r="C36" s="1275" t="s">
        <v>806</v>
      </c>
      <c r="D36" s="1151"/>
      <c r="E36" s="656">
        <f>E37</f>
        <v>0</v>
      </c>
      <c r="F36" s="656">
        <f aca="true" t="shared" si="12" ref="F36:N36">F37</f>
        <v>0</v>
      </c>
      <c r="G36" s="656">
        <f t="shared" si="12"/>
        <v>0</v>
      </c>
      <c r="H36" s="656">
        <f t="shared" si="12"/>
        <v>0</v>
      </c>
      <c r="I36" s="656">
        <f t="shared" si="12"/>
        <v>0</v>
      </c>
      <c r="J36" s="656">
        <f t="shared" si="12"/>
        <v>0</v>
      </c>
      <c r="K36" s="656">
        <f t="shared" si="12"/>
        <v>0</v>
      </c>
      <c r="L36" s="656">
        <f t="shared" si="12"/>
        <v>0</v>
      </c>
      <c r="M36" s="656">
        <f t="shared" si="12"/>
        <v>0</v>
      </c>
      <c r="N36" s="656">
        <f t="shared" si="12"/>
        <v>0</v>
      </c>
      <c r="O36" s="385"/>
      <c r="P36" s="543">
        <f>P37</f>
        <v>0</v>
      </c>
      <c r="Q36" s="946">
        <f>Q37</f>
        <v>0</v>
      </c>
    </row>
    <row r="37" spans="1:17" s="366" customFormat="1" ht="12.75" customHeight="1" thickBot="1">
      <c r="A37" s="390">
        <f>A36+1</f>
        <v>31</v>
      </c>
      <c r="B37" s="173"/>
      <c r="C37" s="1277"/>
      <c r="D37" s="1155" t="s">
        <v>1078</v>
      </c>
      <c r="E37" s="760"/>
      <c r="F37" s="761"/>
      <c r="G37" s="761"/>
      <c r="H37" s="761"/>
      <c r="I37" s="544">
        <f>+E37+G37</f>
        <v>0</v>
      </c>
      <c r="J37" s="544">
        <f>+F37+H37</f>
        <v>0</v>
      </c>
      <c r="K37" s="761"/>
      <c r="L37" s="761"/>
      <c r="M37" s="761"/>
      <c r="N37" s="545">
        <f>+I37-J37</f>
        <v>0</v>
      </c>
      <c r="O37" s="762"/>
      <c r="P37" s="760"/>
      <c r="Q37" s="545">
        <f>+J37+P37</f>
        <v>0</v>
      </c>
    </row>
    <row r="38" spans="1:18" s="179" customFormat="1" ht="13.5" customHeight="1" thickBot="1">
      <c r="A38" s="1098">
        <f>A37+1</f>
        <v>32</v>
      </c>
      <c r="B38" s="1248"/>
      <c r="C38" s="1278" t="s">
        <v>688</v>
      </c>
      <c r="D38" s="1099"/>
      <c r="E38" s="1100">
        <f aca="true" t="shared" si="13" ref="E38:N38">+E7+E22+E29+E32</f>
        <v>237984.392</v>
      </c>
      <c r="F38" s="1100">
        <f t="shared" si="13"/>
        <v>237958.93489</v>
      </c>
      <c r="G38" s="1100">
        <f t="shared" si="13"/>
        <v>8000</v>
      </c>
      <c r="H38" s="1100">
        <f t="shared" si="13"/>
        <v>8000</v>
      </c>
      <c r="I38" s="1100">
        <f t="shared" si="13"/>
        <v>245984.392</v>
      </c>
      <c r="J38" s="1100">
        <f t="shared" si="13"/>
        <v>245958.93489</v>
      </c>
      <c r="K38" s="1100">
        <f t="shared" si="13"/>
        <v>8000</v>
      </c>
      <c r="L38" s="1100">
        <f t="shared" si="13"/>
        <v>25084.79304</v>
      </c>
      <c r="M38" s="1100">
        <f t="shared" si="13"/>
        <v>0</v>
      </c>
      <c r="N38" s="1101">
        <f t="shared" si="13"/>
        <v>25.45711</v>
      </c>
      <c r="O38" s="1102"/>
      <c r="P38" s="1103">
        <f>+P7+P22+P29+P32</f>
        <v>0</v>
      </c>
      <c r="Q38" s="1101">
        <f>+Q7+Q22+Q29+Q32</f>
        <v>245958.93489</v>
      </c>
      <c r="R38" s="183"/>
    </row>
    <row r="39" spans="1:17" s="183" customFormat="1" ht="13.5" customHeight="1">
      <c r="A39" s="396"/>
      <c r="B39" s="396"/>
      <c r="C39" s="185"/>
      <c r="D39" s="186"/>
      <c r="E39" s="180"/>
      <c r="F39" s="180"/>
      <c r="G39" s="180"/>
      <c r="H39" s="180"/>
      <c r="I39" s="180"/>
      <c r="J39" s="180"/>
      <c r="K39" s="180"/>
      <c r="L39" s="180"/>
      <c r="M39" s="180"/>
      <c r="N39" s="180"/>
      <c r="P39" s="180"/>
      <c r="Q39" s="180"/>
    </row>
    <row r="40" spans="1:2" ht="22.5" customHeight="1">
      <c r="A40" s="382" t="s">
        <v>612</v>
      </c>
      <c r="B40" s="382"/>
    </row>
    <row r="41" spans="1:17" ht="57" customHeight="1">
      <c r="A41" s="1425" t="s">
        <v>1109</v>
      </c>
      <c r="B41" s="1425"/>
      <c r="C41" s="1425"/>
      <c r="D41" s="1425"/>
      <c r="E41" s="1425"/>
      <c r="F41" s="1425"/>
      <c r="G41" s="1425"/>
      <c r="H41" s="1425"/>
      <c r="I41" s="1425"/>
      <c r="J41" s="1425"/>
      <c r="K41" s="1425"/>
      <c r="L41" s="1425"/>
      <c r="M41" s="1425"/>
      <c r="N41" s="1425"/>
      <c r="O41" s="1425"/>
      <c r="P41" s="1425"/>
      <c r="Q41" s="1425"/>
    </row>
    <row r="42" spans="1:17" ht="18" customHeight="1">
      <c r="A42" s="1425" t="s">
        <v>106</v>
      </c>
      <c r="B42" s="1425"/>
      <c r="C42" s="1425"/>
      <c r="D42" s="1425"/>
      <c r="E42" s="1425"/>
      <c r="F42" s="1425"/>
      <c r="G42" s="1425"/>
      <c r="H42" s="1425"/>
      <c r="I42" s="1425"/>
      <c r="J42" s="1425"/>
      <c r="K42" s="1425"/>
      <c r="L42" s="1425"/>
      <c r="M42" s="1425"/>
      <c r="N42" s="1425"/>
      <c r="O42" s="1425"/>
      <c r="P42" s="1425"/>
      <c r="Q42" s="1425"/>
    </row>
    <row r="43" spans="1:17" ht="33.75" customHeight="1">
      <c r="A43" s="1425" t="s">
        <v>1110</v>
      </c>
      <c r="B43" s="1425"/>
      <c r="C43" s="1425"/>
      <c r="D43" s="1425"/>
      <c r="E43" s="1425"/>
      <c r="F43" s="1425"/>
      <c r="G43" s="1425"/>
      <c r="H43" s="1425"/>
      <c r="I43" s="1425"/>
      <c r="J43" s="1425"/>
      <c r="K43" s="1425"/>
      <c r="L43" s="1425"/>
      <c r="M43" s="1425"/>
      <c r="N43" s="1425"/>
      <c r="O43" s="1425"/>
      <c r="P43" s="1425"/>
      <c r="Q43" s="1425"/>
    </row>
    <row r="44" spans="1:17" ht="33.75" customHeight="1">
      <c r="A44" s="1425" t="s">
        <v>108</v>
      </c>
      <c r="B44" s="1425"/>
      <c r="C44" s="1425"/>
      <c r="D44" s="1425"/>
      <c r="E44" s="1425"/>
      <c r="F44" s="1425"/>
      <c r="G44" s="1425"/>
      <c r="H44" s="1425"/>
      <c r="I44" s="1425"/>
      <c r="J44" s="1425"/>
      <c r="K44" s="1425"/>
      <c r="L44" s="1425"/>
      <c r="M44" s="1425"/>
      <c r="N44" s="1425"/>
      <c r="O44" s="1425"/>
      <c r="P44" s="1425"/>
      <c r="Q44" s="1425"/>
    </row>
    <row r="45" spans="1:17" ht="19.5" customHeight="1">
      <c r="A45" s="1425" t="s">
        <v>110</v>
      </c>
      <c r="B45" s="1425"/>
      <c r="C45" s="1425"/>
      <c r="D45" s="1425"/>
      <c r="E45" s="1425"/>
      <c r="F45" s="1425"/>
      <c r="G45" s="1425"/>
      <c r="H45" s="1425"/>
      <c r="I45" s="1425"/>
      <c r="J45" s="1425"/>
      <c r="K45" s="1425"/>
      <c r="L45" s="1425"/>
      <c r="M45" s="1425"/>
      <c r="N45" s="1425"/>
      <c r="O45" s="1425"/>
      <c r="P45" s="1425"/>
      <c r="Q45" s="1425"/>
    </row>
    <row r="46" spans="1:17" ht="19.5" customHeight="1">
      <c r="A46" s="161"/>
      <c r="B46" s="161"/>
      <c r="C46" s="161"/>
      <c r="D46" s="161"/>
      <c r="E46" s="161"/>
      <c r="F46" s="161"/>
      <c r="G46" s="161"/>
      <c r="H46" s="161"/>
      <c r="I46" s="161"/>
      <c r="J46" s="161"/>
      <c r="K46" s="161"/>
      <c r="L46" s="161"/>
      <c r="M46" s="161"/>
      <c r="N46" s="161"/>
      <c r="O46" s="161"/>
      <c r="P46" s="161"/>
      <c r="Q46" s="161"/>
    </row>
    <row r="47" spans="1:4" ht="15">
      <c r="A47" s="163"/>
      <c r="B47" s="163"/>
      <c r="D47" s="382"/>
    </row>
    <row r="48" ht="15">
      <c r="D48" s="382"/>
    </row>
    <row r="49" ht="15">
      <c r="D49" s="382"/>
    </row>
  </sheetData>
  <sheetProtection/>
  <mergeCells count="21">
    <mergeCell ref="A43:Q43"/>
    <mergeCell ref="A44:Q44"/>
    <mergeCell ref="A45:Q45"/>
    <mergeCell ref="C29:D29"/>
    <mergeCell ref="C30:D30"/>
    <mergeCell ref="C31:D31"/>
    <mergeCell ref="C32:D32"/>
    <mergeCell ref="A41:Q41"/>
    <mergeCell ref="A42:Q42"/>
    <mergeCell ref="N4:N5"/>
    <mergeCell ref="P4:P5"/>
    <mergeCell ref="Q4:Q5"/>
    <mergeCell ref="C8:D8"/>
    <mergeCell ref="C16:D16"/>
    <mergeCell ref="C22:D22"/>
    <mergeCell ref="A4:A6"/>
    <mergeCell ref="C4:D6"/>
    <mergeCell ref="E4:F4"/>
    <mergeCell ref="G4:H4"/>
    <mergeCell ref="I4:J4"/>
    <mergeCell ref="K4:M4"/>
  </mergeCells>
  <printOptions horizontalCentered="1" verticalCentered="1"/>
  <pageMargins left="0.1968503937007874" right="0.1968503937007874" top="0.3937007874015748" bottom="0.3937007874015748" header="0.31496062992125984" footer="0.31496062992125984"/>
  <pageSetup fitToHeight="1" fitToWidth="1" horizontalDpi="600" verticalDpi="600" orientation="landscape" paperSize="9" scale="69" r:id="rId3"/>
  <legacyDrawing r:id="rId2"/>
</worksheet>
</file>

<file path=xl/worksheets/sheet8.xml><?xml version="1.0" encoding="utf-8"?>
<worksheet xmlns="http://schemas.openxmlformats.org/spreadsheetml/2006/main" xmlns:r="http://schemas.openxmlformats.org/officeDocument/2006/relationships">
  <sheetPr>
    <tabColor rgb="FF92D050"/>
    <pageSetUpPr fitToPage="1"/>
  </sheetPr>
  <dimension ref="A1:BP52"/>
  <sheetViews>
    <sheetView zoomScale="89" zoomScaleNormal="89" zoomScalePageLayoutView="0" workbookViewId="0" topLeftCell="A4">
      <selection activeCell="E40" sqref="E40"/>
    </sheetView>
  </sheetViews>
  <sheetFormatPr defaultColWidth="9.140625" defaultRowHeight="15"/>
  <cols>
    <col min="1" max="1" width="5.00390625" style="179" customWidth="1"/>
    <col min="2" max="2" width="5.7109375" style="179" bestFit="1" customWidth="1"/>
    <col min="3" max="3" width="6.00390625" style="179" customWidth="1"/>
    <col min="4" max="4" width="49.28125" style="179" customWidth="1"/>
    <col min="5" max="10" width="12.7109375" style="179" customWidth="1"/>
    <col min="11" max="15" width="11.421875" style="179" customWidth="1"/>
    <col min="16" max="16" width="0.71875" style="180" customWidth="1"/>
    <col min="17" max="17" width="11.00390625" style="179" customWidth="1"/>
    <col min="18" max="18" width="13.28125" style="179" customWidth="1"/>
    <col min="19" max="243" width="9.140625" style="179" customWidth="1"/>
    <col min="244" max="244" width="59.7109375" style="179" customWidth="1"/>
    <col min="245" max="251" width="10.57421875" style="179" customWidth="1"/>
    <col min="252" max="16384" width="9.140625" style="179" customWidth="1"/>
  </cols>
  <sheetData>
    <row r="1" spans="1:3" ht="26.25">
      <c r="A1" s="1280" t="s">
        <v>787</v>
      </c>
      <c r="B1" s="975"/>
      <c r="C1" s="168"/>
    </row>
    <row r="2" spans="1:18" ht="15.75">
      <c r="A2" s="168"/>
      <c r="B2" s="168"/>
      <c r="C2" s="168"/>
      <c r="D2" s="382" t="s">
        <v>105</v>
      </c>
      <c r="R2" s="181" t="s">
        <v>482</v>
      </c>
    </row>
    <row r="3" spans="4:18" ht="2.25" customHeight="1" thickBot="1">
      <c r="D3" s="397"/>
      <c r="R3" s="181"/>
    </row>
    <row r="4" spans="1:18" s="382" customFormat="1" ht="45" customHeight="1">
      <c r="A4" s="1430" t="s">
        <v>461</v>
      </c>
      <c r="B4" s="1198" t="s">
        <v>461</v>
      </c>
      <c r="C4" s="1433"/>
      <c r="D4" s="1435" t="s">
        <v>829</v>
      </c>
      <c r="E4" s="1438" t="s">
        <v>680</v>
      </c>
      <c r="F4" s="1411"/>
      <c r="G4" s="1411" t="s">
        <v>681</v>
      </c>
      <c r="H4" s="1411"/>
      <c r="I4" s="1439" t="s">
        <v>682</v>
      </c>
      <c r="J4" s="1440"/>
      <c r="K4" s="1444" t="s">
        <v>1047</v>
      </c>
      <c r="L4" s="1444" t="s">
        <v>91</v>
      </c>
      <c r="M4" s="1414" t="s">
        <v>1048</v>
      </c>
      <c r="N4" s="1428" t="s">
        <v>722</v>
      </c>
      <c r="O4" s="1447" t="s">
        <v>1064</v>
      </c>
      <c r="P4" s="444"/>
      <c r="Q4" s="1449" t="s">
        <v>92</v>
      </c>
      <c r="R4" s="1419" t="s">
        <v>683</v>
      </c>
    </row>
    <row r="5" spans="1:18" s="382" customFormat="1" ht="13.5" customHeight="1">
      <c r="A5" s="1431"/>
      <c r="B5" s="1199" t="s">
        <v>1096</v>
      </c>
      <c r="C5" s="1434"/>
      <c r="D5" s="1436"/>
      <c r="E5" s="169" t="s">
        <v>725</v>
      </c>
      <c r="F5" s="165" t="s">
        <v>93</v>
      </c>
      <c r="G5" s="165" t="s">
        <v>614</v>
      </c>
      <c r="H5" s="157" t="s">
        <v>619</v>
      </c>
      <c r="I5" s="157" t="s">
        <v>614</v>
      </c>
      <c r="J5" s="398" t="s">
        <v>619</v>
      </c>
      <c r="K5" s="1445"/>
      <c r="L5" s="1445"/>
      <c r="M5" s="1446"/>
      <c r="N5" s="1429"/>
      <c r="O5" s="1448"/>
      <c r="P5" s="444"/>
      <c r="Q5" s="1450"/>
      <c r="R5" s="1420"/>
    </row>
    <row r="6" spans="1:18" s="382" customFormat="1" ht="15" customHeight="1" thickBot="1">
      <c r="A6" s="1432"/>
      <c r="B6" s="1213" t="s">
        <v>1097</v>
      </c>
      <c r="C6" s="1434"/>
      <c r="D6" s="1437"/>
      <c r="E6" s="661" t="s">
        <v>541</v>
      </c>
      <c r="F6" s="438" t="s">
        <v>542</v>
      </c>
      <c r="G6" s="439" t="s">
        <v>543</v>
      </c>
      <c r="H6" s="439" t="s">
        <v>544</v>
      </c>
      <c r="I6" s="439" t="s">
        <v>616</v>
      </c>
      <c r="J6" s="662" t="s">
        <v>617</v>
      </c>
      <c r="K6" s="441" t="s">
        <v>728</v>
      </c>
      <c r="L6" s="441" t="s">
        <v>741</v>
      </c>
      <c r="M6" s="440" t="s">
        <v>547</v>
      </c>
      <c r="N6" s="952" t="s">
        <v>685</v>
      </c>
      <c r="O6" s="1138" t="s">
        <v>1063</v>
      </c>
      <c r="P6" s="444"/>
      <c r="Q6" s="588" t="s">
        <v>549</v>
      </c>
      <c r="R6" s="442" t="s">
        <v>739</v>
      </c>
    </row>
    <row r="7" spans="1:19" s="384" customFormat="1" ht="15" customHeight="1">
      <c r="A7" s="683">
        <v>1</v>
      </c>
      <c r="B7" s="1251">
        <v>12</v>
      </c>
      <c r="C7" s="1258" t="s">
        <v>618</v>
      </c>
      <c r="D7" s="687"/>
      <c r="E7" s="688">
        <f aca="true" t="shared" si="0" ref="E7:J7">+E8+E15</f>
        <v>78204.658</v>
      </c>
      <c r="F7" s="686">
        <f t="shared" si="0"/>
        <v>77651.318</v>
      </c>
      <c r="G7" s="686">
        <f t="shared" si="0"/>
        <v>0</v>
      </c>
      <c r="H7" s="686">
        <f t="shared" si="0"/>
        <v>0</v>
      </c>
      <c r="I7" s="686">
        <f t="shared" si="0"/>
        <v>78204.658</v>
      </c>
      <c r="J7" s="686">
        <f t="shared" si="0"/>
        <v>77651.318</v>
      </c>
      <c r="K7" s="686"/>
      <c r="L7" s="686">
        <f>+L8+L15</f>
        <v>0</v>
      </c>
      <c r="M7" s="686">
        <f>+M8+M15</f>
        <v>1257.8514</v>
      </c>
      <c r="N7" s="686">
        <f>N8+N15</f>
        <v>553.3400000000001</v>
      </c>
      <c r="O7" s="1139">
        <f>+O8+O15</f>
        <v>0</v>
      </c>
      <c r="P7" s="402"/>
      <c r="Q7" s="690">
        <f>+Q8+Q15</f>
        <v>0</v>
      </c>
      <c r="R7" s="689">
        <f>+R8+R15</f>
        <v>77651.318</v>
      </c>
      <c r="S7" s="653"/>
    </row>
    <row r="8" spans="1:18" s="384" customFormat="1" ht="13.5" customHeight="1">
      <c r="A8" s="399">
        <f>A7+1</f>
        <v>2</v>
      </c>
      <c r="B8" s="1252"/>
      <c r="C8" s="1259"/>
      <c r="D8" s="994" t="s">
        <v>772</v>
      </c>
      <c r="E8" s="672">
        <f>SUM(E9:E10)</f>
        <v>63410.658</v>
      </c>
      <c r="F8" s="673">
        <f aca="true" t="shared" si="1" ref="F8:O8">SUM(F9:F10)</f>
        <v>63410.658</v>
      </c>
      <c r="G8" s="673">
        <f t="shared" si="1"/>
        <v>0</v>
      </c>
      <c r="H8" s="673">
        <f t="shared" si="1"/>
        <v>0</v>
      </c>
      <c r="I8" s="673">
        <f t="shared" si="1"/>
        <v>63410.658</v>
      </c>
      <c r="J8" s="673">
        <f t="shared" si="1"/>
        <v>63410.658</v>
      </c>
      <c r="K8" s="673"/>
      <c r="L8" s="673">
        <f t="shared" si="1"/>
        <v>0</v>
      </c>
      <c r="M8" s="673">
        <f t="shared" si="1"/>
        <v>923.8514</v>
      </c>
      <c r="N8" s="673">
        <f t="shared" si="1"/>
        <v>0</v>
      </c>
      <c r="O8" s="1106">
        <f t="shared" si="1"/>
        <v>0</v>
      </c>
      <c r="P8" s="402"/>
      <c r="Q8" s="675">
        <f>SUM(Q9:Q10)</f>
        <v>0</v>
      </c>
      <c r="R8" s="674">
        <f>SUM(R9:R10)</f>
        <v>63410.658</v>
      </c>
    </row>
    <row r="9" spans="1:18" s="382" customFormat="1" ht="12.75" customHeight="1">
      <c r="A9" s="671">
        <f>A8+1</f>
        <v>3</v>
      </c>
      <c r="B9" s="1253"/>
      <c r="C9" s="1260"/>
      <c r="D9" s="665" t="s">
        <v>22</v>
      </c>
      <c r="E9" s="657">
        <v>63410.658</v>
      </c>
      <c r="F9" s="443">
        <v>63410.658</v>
      </c>
      <c r="G9" s="443">
        <v>0</v>
      </c>
      <c r="H9" s="443">
        <v>0</v>
      </c>
      <c r="I9" s="386">
        <f aca="true" t="shared" si="2" ref="I9:J14">+E9+G9</f>
        <v>63410.658</v>
      </c>
      <c r="J9" s="386">
        <f t="shared" si="2"/>
        <v>63410.658</v>
      </c>
      <c r="K9" s="443"/>
      <c r="L9" s="443"/>
      <c r="M9" s="443">
        <v>923.8514</v>
      </c>
      <c r="N9" s="386">
        <f aca="true" t="shared" si="3" ref="N9:N14">I9-J9</f>
        <v>0</v>
      </c>
      <c r="O9" s="1140"/>
      <c r="P9" s="400"/>
      <c r="Q9" s="446"/>
      <c r="R9" s="545">
        <f>J9+Q9</f>
        <v>63410.658</v>
      </c>
    </row>
    <row r="10" spans="1:18" s="382" customFormat="1" ht="12.75" customHeight="1">
      <c r="A10" s="169">
        <f aca="true" t="shared" si="4" ref="A10:A16">+A9+1</f>
        <v>4</v>
      </c>
      <c r="B10" s="1201"/>
      <c r="C10" s="1260"/>
      <c r="D10" s="665" t="s">
        <v>21</v>
      </c>
      <c r="E10" s="663">
        <f aca="true" t="shared" si="5" ref="E10:J10">SUM(E11:E14)</f>
        <v>0</v>
      </c>
      <c r="F10" s="663">
        <f t="shared" si="5"/>
        <v>0</v>
      </c>
      <c r="G10" s="663">
        <f t="shared" si="5"/>
        <v>0</v>
      </c>
      <c r="H10" s="663">
        <f t="shared" si="5"/>
        <v>0</v>
      </c>
      <c r="I10" s="663">
        <f t="shared" si="5"/>
        <v>0</v>
      </c>
      <c r="J10" s="663">
        <f t="shared" si="5"/>
        <v>0</v>
      </c>
      <c r="K10" s="663"/>
      <c r="L10" s="663">
        <f>SUM(L11:L14)</f>
        <v>0</v>
      </c>
      <c r="M10" s="663">
        <f>SUM(M11:M14)</f>
        <v>0</v>
      </c>
      <c r="N10" s="1143">
        <f>SUM(N11:N14)</f>
        <v>0</v>
      </c>
      <c r="O10" s="948">
        <f>SUM(O11:O14)</f>
        <v>0</v>
      </c>
      <c r="P10" s="400"/>
      <c r="Q10" s="947">
        <f>SUM(Q11:Q14)</f>
        <v>0</v>
      </c>
      <c r="R10" s="948">
        <f>SUM(R11:R14)</f>
        <v>0</v>
      </c>
    </row>
    <row r="11" spans="1:18" s="382" customFormat="1" ht="12.75" customHeight="1">
      <c r="A11" s="169">
        <f t="shared" si="4"/>
        <v>5</v>
      </c>
      <c r="B11" s="1201"/>
      <c r="C11" s="1260"/>
      <c r="D11" s="666" t="s">
        <v>782</v>
      </c>
      <c r="E11" s="657"/>
      <c r="F11" s="443"/>
      <c r="G11" s="443"/>
      <c r="H11" s="443"/>
      <c r="I11" s="386">
        <f t="shared" si="2"/>
        <v>0</v>
      </c>
      <c r="J11" s="386">
        <f t="shared" si="2"/>
        <v>0</v>
      </c>
      <c r="K11" s="443"/>
      <c r="L11" s="443"/>
      <c r="M11" s="443"/>
      <c r="N11" s="386">
        <f t="shared" si="3"/>
        <v>0</v>
      </c>
      <c r="O11" s="1140"/>
      <c r="P11" s="400"/>
      <c r="Q11" s="446"/>
      <c r="R11" s="545">
        <f>J11+Q11</f>
        <v>0</v>
      </c>
    </row>
    <row r="12" spans="1:18" s="382" customFormat="1" ht="12.75" customHeight="1">
      <c r="A12" s="169">
        <f t="shared" si="4"/>
        <v>6</v>
      </c>
      <c r="B12" s="1201"/>
      <c r="C12" s="1260"/>
      <c r="D12" s="667" t="s">
        <v>1079</v>
      </c>
      <c r="E12" s="657"/>
      <c r="F12" s="443"/>
      <c r="G12" s="443"/>
      <c r="H12" s="443"/>
      <c r="I12" s="386">
        <f t="shared" si="2"/>
        <v>0</v>
      </c>
      <c r="J12" s="386">
        <f t="shared" si="2"/>
        <v>0</v>
      </c>
      <c r="K12" s="443"/>
      <c r="L12" s="1104"/>
      <c r="M12" s="443"/>
      <c r="N12" s="386">
        <f t="shared" si="3"/>
        <v>0</v>
      </c>
      <c r="O12" s="1140"/>
      <c r="P12" s="400"/>
      <c r="Q12" s="446"/>
      <c r="R12" s="545">
        <f>J12+Q12</f>
        <v>0</v>
      </c>
    </row>
    <row r="13" spans="1:18" s="382" customFormat="1" ht="12.75" customHeight="1">
      <c r="A13" s="169">
        <f t="shared" si="4"/>
        <v>7</v>
      </c>
      <c r="B13" s="1201"/>
      <c r="C13" s="1260"/>
      <c r="D13" s="668" t="s">
        <v>807</v>
      </c>
      <c r="E13" s="657"/>
      <c r="F13" s="443"/>
      <c r="G13" s="443"/>
      <c r="H13" s="443"/>
      <c r="I13" s="386">
        <f t="shared" si="2"/>
        <v>0</v>
      </c>
      <c r="J13" s="386">
        <f t="shared" si="2"/>
        <v>0</v>
      </c>
      <c r="K13" s="443"/>
      <c r="L13" s="1104"/>
      <c r="M13" s="443"/>
      <c r="N13" s="386">
        <f t="shared" si="3"/>
        <v>0</v>
      </c>
      <c r="O13" s="1140"/>
      <c r="P13" s="400"/>
      <c r="Q13" s="446"/>
      <c r="R13" s="545">
        <f>J13+Q13</f>
        <v>0</v>
      </c>
    </row>
    <row r="14" spans="1:18" s="405" customFormat="1" ht="12.75" customHeight="1">
      <c r="A14" s="390">
        <f>A13+1</f>
        <v>8</v>
      </c>
      <c r="B14" s="173"/>
      <c r="C14" s="1261"/>
      <c r="D14" s="668" t="s">
        <v>972</v>
      </c>
      <c r="E14" s="657"/>
      <c r="F14" s="443"/>
      <c r="G14" s="443"/>
      <c r="H14" s="443"/>
      <c r="I14" s="386">
        <f t="shared" si="2"/>
        <v>0</v>
      </c>
      <c r="J14" s="386">
        <f t="shared" si="2"/>
        <v>0</v>
      </c>
      <c r="K14" s="443"/>
      <c r="L14" s="1105"/>
      <c r="M14" s="443"/>
      <c r="N14" s="386">
        <f t="shared" si="3"/>
        <v>0</v>
      </c>
      <c r="O14" s="1140"/>
      <c r="P14" s="400"/>
      <c r="Q14" s="446"/>
      <c r="R14" s="545">
        <f>J14+Q14</f>
        <v>0</v>
      </c>
    </row>
    <row r="15" spans="1:18" s="384" customFormat="1" ht="13.5" customHeight="1">
      <c r="A15" s="394">
        <f>A14+1</f>
        <v>9</v>
      </c>
      <c r="B15" s="1254"/>
      <c r="C15" s="1259"/>
      <c r="D15" s="669" t="s">
        <v>103</v>
      </c>
      <c r="E15" s="672">
        <f>SUM(E16:E19)</f>
        <v>14794</v>
      </c>
      <c r="F15" s="672">
        <f>+F16+F17+F18+F19</f>
        <v>14240.66</v>
      </c>
      <c r="G15" s="672">
        <f>+G16+G17+G18+G19</f>
        <v>0</v>
      </c>
      <c r="H15" s="672">
        <f>+H16+H17+H18+H19</f>
        <v>0</v>
      </c>
      <c r="I15" s="672">
        <f>+I16+I17+I18+I19</f>
        <v>14794</v>
      </c>
      <c r="J15" s="672">
        <f>+J16+J17+J18+J19</f>
        <v>14240.66</v>
      </c>
      <c r="K15" s="672"/>
      <c r="L15" s="672">
        <f>+L16+L17+L18+L19</f>
        <v>0</v>
      </c>
      <c r="M15" s="672">
        <f>+M16+M17+M18+M19</f>
        <v>334</v>
      </c>
      <c r="N15" s="673">
        <f>+N16+N17+N18+N19</f>
        <v>553.3400000000001</v>
      </c>
      <c r="O15" s="1106">
        <f>+O16+O17+O18+O19</f>
        <v>0</v>
      </c>
      <c r="P15" s="402"/>
      <c r="Q15" s="675">
        <f>+Q16+Q17+Q18+Q19</f>
        <v>0</v>
      </c>
      <c r="R15" s="1106">
        <f>+R16+R17+R18+R19</f>
        <v>14240.66</v>
      </c>
    </row>
    <row r="16" spans="1:18" s="384" customFormat="1" ht="12.75" customHeight="1">
      <c r="A16" s="401">
        <f t="shared" si="4"/>
        <v>10</v>
      </c>
      <c r="B16" s="1255"/>
      <c r="C16" s="1262"/>
      <c r="D16" s="1156" t="s">
        <v>1080</v>
      </c>
      <c r="E16" s="1107"/>
      <c r="F16" s="1108"/>
      <c r="G16" s="1108"/>
      <c r="H16" s="1108"/>
      <c r="I16" s="1109">
        <f aca="true" t="shared" si="6" ref="I16:J19">+E16+G16</f>
        <v>0</v>
      </c>
      <c r="J16" s="1109">
        <f t="shared" si="6"/>
        <v>0</v>
      </c>
      <c r="K16" s="1108"/>
      <c r="L16" s="1108"/>
      <c r="M16" s="1108"/>
      <c r="N16" s="1109">
        <f>I16-J16</f>
        <v>0</v>
      </c>
      <c r="O16" s="1141"/>
      <c r="P16" s="402"/>
      <c r="Q16" s="1110"/>
      <c r="R16" s="1111">
        <f>J16+Q16</f>
        <v>0</v>
      </c>
    </row>
    <row r="17" spans="1:18" s="382" customFormat="1" ht="12.75" customHeight="1">
      <c r="A17" s="169">
        <f>A16+1</f>
        <v>11</v>
      </c>
      <c r="B17" s="1201"/>
      <c r="C17" s="1260"/>
      <c r="D17" s="1156" t="s">
        <v>1081</v>
      </c>
      <c r="E17" s="1107">
        <v>495</v>
      </c>
      <c r="F17" s="1108">
        <v>495</v>
      </c>
      <c r="G17" s="1108">
        <v>0</v>
      </c>
      <c r="H17" s="1108">
        <v>0</v>
      </c>
      <c r="I17" s="1109">
        <f t="shared" si="6"/>
        <v>495</v>
      </c>
      <c r="J17" s="1109">
        <f t="shared" si="6"/>
        <v>495</v>
      </c>
      <c r="K17" s="1108"/>
      <c r="L17" s="1108"/>
      <c r="M17" s="1108">
        <v>334</v>
      </c>
      <c r="N17" s="1109">
        <f>I17-J17</f>
        <v>0</v>
      </c>
      <c r="O17" s="1141"/>
      <c r="P17" s="402"/>
      <c r="Q17" s="1110"/>
      <c r="R17" s="1111">
        <f>J17+Q17</f>
        <v>495</v>
      </c>
    </row>
    <row r="18" spans="1:18" s="384" customFormat="1" ht="12.75" customHeight="1">
      <c r="A18" s="169">
        <f>A17+1</f>
        <v>12</v>
      </c>
      <c r="B18" s="1201"/>
      <c r="C18" s="1262"/>
      <c r="D18" s="1157" t="s">
        <v>1082</v>
      </c>
      <c r="E18" s="1107">
        <v>14299</v>
      </c>
      <c r="F18" s="1108">
        <v>13745.66</v>
      </c>
      <c r="G18" s="1108">
        <v>0</v>
      </c>
      <c r="H18" s="1108">
        <v>0</v>
      </c>
      <c r="I18" s="1109">
        <f t="shared" si="6"/>
        <v>14299</v>
      </c>
      <c r="J18" s="1109">
        <f t="shared" si="6"/>
        <v>13745.66</v>
      </c>
      <c r="K18" s="1108"/>
      <c r="L18" s="1108"/>
      <c r="M18" s="1108"/>
      <c r="N18" s="1109">
        <f>I18-J18</f>
        <v>553.3400000000001</v>
      </c>
      <c r="O18" s="1141"/>
      <c r="P18" s="402"/>
      <c r="Q18" s="1110"/>
      <c r="R18" s="1111">
        <f>J18+Q18</f>
        <v>13745.66</v>
      </c>
    </row>
    <row r="19" spans="1:18" s="384" customFormat="1" ht="12.75" customHeight="1">
      <c r="A19" s="169">
        <f>+A18+1</f>
        <v>13</v>
      </c>
      <c r="B19" s="1201"/>
      <c r="C19" s="1262"/>
      <c r="D19" s="1157" t="s">
        <v>1083</v>
      </c>
      <c r="E19" s="1107">
        <v>0</v>
      </c>
      <c r="F19" s="1108">
        <v>0</v>
      </c>
      <c r="G19" s="1108">
        <v>0</v>
      </c>
      <c r="H19" s="1108">
        <v>0</v>
      </c>
      <c r="I19" s="1109">
        <f t="shared" si="6"/>
        <v>0</v>
      </c>
      <c r="J19" s="1109">
        <f t="shared" si="6"/>
        <v>0</v>
      </c>
      <c r="K19" s="1108"/>
      <c r="L19" s="1108"/>
      <c r="M19" s="1108"/>
      <c r="N19" s="1109">
        <f>I19-J19</f>
        <v>0</v>
      </c>
      <c r="O19" s="1141"/>
      <c r="P19" s="402"/>
      <c r="Q19" s="1110"/>
      <c r="R19" s="1111">
        <f>J19+Q19</f>
        <v>0</v>
      </c>
    </row>
    <row r="20" spans="1:18" s="384" customFormat="1" ht="13.5" customHeight="1">
      <c r="A20" s="1112">
        <f>+A19+1</f>
        <v>14</v>
      </c>
      <c r="B20" s="1249">
        <v>19</v>
      </c>
      <c r="C20" s="1263" t="s">
        <v>729</v>
      </c>
      <c r="D20" s="994"/>
      <c r="E20" s="672">
        <f aca="true" t="shared" si="7" ref="E20:J20">E21+E26</f>
        <v>41798.948000000004</v>
      </c>
      <c r="F20" s="673">
        <f t="shared" si="7"/>
        <v>41515.85559</v>
      </c>
      <c r="G20" s="673">
        <f t="shared" si="7"/>
        <v>0</v>
      </c>
      <c r="H20" s="673">
        <f t="shared" si="7"/>
        <v>0</v>
      </c>
      <c r="I20" s="673">
        <f t="shared" si="7"/>
        <v>41798.948000000004</v>
      </c>
      <c r="J20" s="673">
        <f t="shared" si="7"/>
        <v>41515.85559</v>
      </c>
      <c r="K20" s="673"/>
      <c r="L20" s="673">
        <f>L21+L26</f>
        <v>0</v>
      </c>
      <c r="M20" s="673">
        <f>M21+M26</f>
        <v>758.83304</v>
      </c>
      <c r="N20" s="673">
        <f>N21+N26</f>
        <v>283.0924099999993</v>
      </c>
      <c r="O20" s="1106">
        <f>O21+O26</f>
        <v>0</v>
      </c>
      <c r="P20" s="402"/>
      <c r="Q20" s="675">
        <f>Q21+Q26</f>
        <v>0</v>
      </c>
      <c r="R20" s="677">
        <f>R21+R26</f>
        <v>41515.85559</v>
      </c>
    </row>
    <row r="21" spans="1:18" s="406" customFormat="1" ht="12.75" customHeight="1">
      <c r="A21" s="390">
        <f aca="true" t="shared" si="8" ref="A21:A26">A20+1</f>
        <v>15</v>
      </c>
      <c r="B21" s="173"/>
      <c r="C21" s="1264"/>
      <c r="D21" s="994" t="s">
        <v>783</v>
      </c>
      <c r="E21" s="672">
        <f aca="true" t="shared" si="9" ref="E21:J21">SUM(E22:E25)</f>
        <v>5996.25</v>
      </c>
      <c r="F21" s="673">
        <f t="shared" si="9"/>
        <v>5996.25</v>
      </c>
      <c r="G21" s="673">
        <f t="shared" si="9"/>
        <v>0</v>
      </c>
      <c r="H21" s="673">
        <f t="shared" si="9"/>
        <v>0</v>
      </c>
      <c r="I21" s="673">
        <f t="shared" si="9"/>
        <v>5996.25</v>
      </c>
      <c r="J21" s="673">
        <f t="shared" si="9"/>
        <v>5996.25</v>
      </c>
      <c r="K21" s="673"/>
      <c r="L21" s="673">
        <f>SUM(L22:L25)</f>
        <v>0</v>
      </c>
      <c r="M21" s="673">
        <f>SUM(M22:M25)</f>
        <v>164.86759</v>
      </c>
      <c r="N21" s="673">
        <f>SUM(N22:N25)</f>
        <v>0</v>
      </c>
      <c r="O21" s="1106">
        <f>SUM(O22:O25)</f>
        <v>0</v>
      </c>
      <c r="P21" s="757"/>
      <c r="Q21" s="675">
        <f>SUM(Q22:Q25)</f>
        <v>0</v>
      </c>
      <c r="R21" s="676">
        <f>SUM(R22:R25)</f>
        <v>5996.25</v>
      </c>
    </row>
    <row r="22" spans="1:18" s="384" customFormat="1" ht="12.75" customHeight="1">
      <c r="A22" s="390">
        <f t="shared" si="8"/>
        <v>16</v>
      </c>
      <c r="B22" s="173"/>
      <c r="C22" s="1261"/>
      <c r="D22" s="670" t="s">
        <v>94</v>
      </c>
      <c r="E22" s="715"/>
      <c r="F22" s="443"/>
      <c r="G22" s="443"/>
      <c r="H22" s="443"/>
      <c r="I22" s="386">
        <f aca="true" t="shared" si="10" ref="I22:J29">+E22+G22</f>
        <v>0</v>
      </c>
      <c r="J22" s="386">
        <f t="shared" si="10"/>
        <v>0</v>
      </c>
      <c r="K22" s="443"/>
      <c r="L22" s="443"/>
      <c r="M22" s="443"/>
      <c r="N22" s="386"/>
      <c r="O22" s="1140"/>
      <c r="P22" s="404"/>
      <c r="Q22" s="446"/>
      <c r="R22" s="545">
        <f aca="true" t="shared" si="11" ref="R22:R29">+J22+Q22</f>
        <v>0</v>
      </c>
    </row>
    <row r="23" spans="1:18" s="384" customFormat="1" ht="12.75" customHeight="1">
      <c r="A23" s="390">
        <f t="shared" si="8"/>
        <v>17</v>
      </c>
      <c r="B23" s="173"/>
      <c r="C23" s="1261"/>
      <c r="D23" s="670" t="s">
        <v>95</v>
      </c>
      <c r="E23" s="664">
        <v>100</v>
      </c>
      <c r="F23" s="443">
        <v>100</v>
      </c>
      <c r="G23" s="443">
        <v>0</v>
      </c>
      <c r="H23" s="443">
        <v>0</v>
      </c>
      <c r="I23" s="386">
        <f t="shared" si="10"/>
        <v>100</v>
      </c>
      <c r="J23" s="386">
        <f t="shared" si="10"/>
        <v>100</v>
      </c>
      <c r="K23" s="443"/>
      <c r="L23" s="443"/>
      <c r="M23" s="443"/>
      <c r="N23" s="386">
        <f>I23-J23</f>
        <v>0</v>
      </c>
      <c r="O23" s="1140"/>
      <c r="P23" s="404"/>
      <c r="Q23" s="446"/>
      <c r="R23" s="545">
        <f t="shared" si="11"/>
        <v>100</v>
      </c>
    </row>
    <row r="24" spans="1:18" s="384" customFormat="1" ht="12.75" customHeight="1">
      <c r="A24" s="390">
        <f t="shared" si="8"/>
        <v>18</v>
      </c>
      <c r="B24" s="173"/>
      <c r="C24" s="1261"/>
      <c r="D24" s="670" t="s">
        <v>779</v>
      </c>
      <c r="E24" s="664"/>
      <c r="F24" s="443"/>
      <c r="G24" s="443"/>
      <c r="H24" s="443"/>
      <c r="I24" s="386">
        <f t="shared" si="10"/>
        <v>0</v>
      </c>
      <c r="J24" s="386">
        <f t="shared" si="10"/>
        <v>0</v>
      </c>
      <c r="K24" s="443"/>
      <c r="L24" s="443"/>
      <c r="M24" s="443"/>
      <c r="N24" s="386">
        <f>I24-J24</f>
        <v>0</v>
      </c>
      <c r="O24" s="1140"/>
      <c r="P24" s="404"/>
      <c r="Q24" s="446"/>
      <c r="R24" s="545">
        <f t="shared" si="11"/>
        <v>0</v>
      </c>
    </row>
    <row r="25" spans="1:18" s="384" customFormat="1" ht="12.75" customHeight="1">
      <c r="A25" s="390">
        <f t="shared" si="8"/>
        <v>19</v>
      </c>
      <c r="B25" s="173"/>
      <c r="C25" s="1261"/>
      <c r="D25" s="670" t="s">
        <v>96</v>
      </c>
      <c r="E25" s="664">
        <v>5896.25</v>
      </c>
      <c r="F25" s="443">
        <v>5896.25</v>
      </c>
      <c r="G25" s="443">
        <v>0</v>
      </c>
      <c r="H25" s="443">
        <v>0</v>
      </c>
      <c r="I25" s="386">
        <f>+E25+G25</f>
        <v>5896.25</v>
      </c>
      <c r="J25" s="386">
        <f t="shared" si="10"/>
        <v>5896.25</v>
      </c>
      <c r="K25" s="443"/>
      <c r="L25" s="443"/>
      <c r="M25" s="443">
        <v>164.86759</v>
      </c>
      <c r="N25" s="386">
        <f>I25-J25</f>
        <v>0</v>
      </c>
      <c r="O25" s="1140"/>
      <c r="P25" s="404"/>
      <c r="Q25" s="446"/>
      <c r="R25" s="545">
        <f t="shared" si="11"/>
        <v>5896.25</v>
      </c>
    </row>
    <row r="26" spans="1:18" s="384" customFormat="1" ht="12.75" customHeight="1">
      <c r="A26" s="1113">
        <f t="shared" si="8"/>
        <v>20</v>
      </c>
      <c r="B26" s="1256"/>
      <c r="C26" s="1265"/>
      <c r="D26" s="994" t="s">
        <v>808</v>
      </c>
      <c r="E26" s="678">
        <f aca="true" t="shared" si="12" ref="E26:J26">E27+E28+E29</f>
        <v>35802.698000000004</v>
      </c>
      <c r="F26" s="678">
        <f t="shared" si="12"/>
        <v>35519.60559</v>
      </c>
      <c r="G26" s="678">
        <f t="shared" si="12"/>
        <v>0</v>
      </c>
      <c r="H26" s="678">
        <f t="shared" si="12"/>
        <v>0</v>
      </c>
      <c r="I26" s="678">
        <f t="shared" si="12"/>
        <v>35802.698000000004</v>
      </c>
      <c r="J26" s="678">
        <f t="shared" si="12"/>
        <v>35519.60559</v>
      </c>
      <c r="K26" s="678"/>
      <c r="L26" s="678">
        <f>L27+L28+L29</f>
        <v>0</v>
      </c>
      <c r="M26" s="678">
        <f>M27+M28+M29</f>
        <v>593.96545</v>
      </c>
      <c r="N26" s="1144">
        <f>N27+N28+N29</f>
        <v>283.0924099999993</v>
      </c>
      <c r="O26" s="950">
        <f>O27+O28+O29</f>
        <v>0</v>
      </c>
      <c r="P26" s="758"/>
      <c r="Q26" s="949">
        <f>Q27+Q28+Q29</f>
        <v>0</v>
      </c>
      <c r="R26" s="950">
        <f>R27+R28+R29</f>
        <v>35519.60559</v>
      </c>
    </row>
    <row r="27" spans="1:68" s="406" customFormat="1" ht="12.75" customHeight="1">
      <c r="A27" s="390">
        <f>+A26+1</f>
        <v>21</v>
      </c>
      <c r="B27" s="173"/>
      <c r="C27" s="1264"/>
      <c r="D27" s="670" t="s">
        <v>809</v>
      </c>
      <c r="E27" s="657">
        <v>24693.22</v>
      </c>
      <c r="F27" s="443">
        <f>23956.70308+464.90751</f>
        <v>24421.61059</v>
      </c>
      <c r="G27" s="443">
        <v>0</v>
      </c>
      <c r="H27" s="443">
        <v>0</v>
      </c>
      <c r="I27" s="386">
        <f t="shared" si="10"/>
        <v>24693.22</v>
      </c>
      <c r="J27" s="386">
        <f t="shared" si="10"/>
        <v>24421.61059</v>
      </c>
      <c r="K27" s="443"/>
      <c r="L27" s="443"/>
      <c r="M27" s="443">
        <v>464.90751</v>
      </c>
      <c r="N27" s="386">
        <f>I27-J27</f>
        <v>271.60941000000093</v>
      </c>
      <c r="O27" s="1140"/>
      <c r="P27" s="400"/>
      <c r="Q27" s="446"/>
      <c r="R27" s="545">
        <f t="shared" si="11"/>
        <v>24421.61059</v>
      </c>
      <c r="S27" s="384"/>
      <c r="T27" s="384"/>
      <c r="U27" s="384"/>
      <c r="V27" s="384"/>
      <c r="W27" s="384"/>
      <c r="X27" s="384"/>
      <c r="Y27" s="384"/>
      <c r="Z27" s="384"/>
      <c r="AA27" s="384"/>
      <c r="AB27" s="384"/>
      <c r="AC27" s="384"/>
      <c r="AD27" s="384"/>
      <c r="AE27" s="384"/>
      <c r="AF27" s="384"/>
      <c r="AG27" s="384"/>
      <c r="AH27" s="384"/>
      <c r="AI27" s="384"/>
      <c r="AJ27" s="384"/>
      <c r="AK27" s="384"/>
      <c r="AL27" s="384"/>
      <c r="AM27" s="384"/>
      <c r="AN27" s="384"/>
      <c r="AO27" s="384"/>
      <c r="AP27" s="384"/>
      <c r="AQ27" s="384"/>
      <c r="AR27" s="384"/>
      <c r="AS27" s="384"/>
      <c r="AT27" s="384"/>
      <c r="AU27" s="384"/>
      <c r="AV27" s="384"/>
      <c r="AW27" s="384"/>
      <c r="AX27" s="384"/>
      <c r="AY27" s="384"/>
      <c r="AZ27" s="384"/>
      <c r="BA27" s="384"/>
      <c r="BB27" s="384"/>
      <c r="BC27" s="384"/>
      <c r="BD27" s="384"/>
      <c r="BE27" s="384"/>
      <c r="BF27" s="384"/>
      <c r="BG27" s="384"/>
      <c r="BH27" s="384"/>
      <c r="BI27" s="384"/>
      <c r="BJ27" s="384"/>
      <c r="BK27" s="384"/>
      <c r="BL27" s="384"/>
      <c r="BM27" s="384"/>
      <c r="BN27" s="384"/>
      <c r="BO27" s="384"/>
      <c r="BP27" s="384"/>
    </row>
    <row r="28" spans="1:18" s="405" customFormat="1" ht="12.75" customHeight="1">
      <c r="A28" s="390">
        <f>+A27+1</f>
        <v>22</v>
      </c>
      <c r="B28" s="173"/>
      <c r="C28" s="1264"/>
      <c r="D28" s="670" t="s">
        <v>810</v>
      </c>
      <c r="E28" s="657">
        <v>11109.478</v>
      </c>
      <c r="F28" s="443">
        <f>10968.93706+129.05794</f>
        <v>11097.995</v>
      </c>
      <c r="G28" s="443"/>
      <c r="H28" s="443"/>
      <c r="I28" s="386">
        <f t="shared" si="10"/>
        <v>11109.478</v>
      </c>
      <c r="J28" s="386">
        <f t="shared" si="10"/>
        <v>11097.995</v>
      </c>
      <c r="K28" s="443"/>
      <c r="L28" s="443"/>
      <c r="M28" s="443">
        <v>129.05794</v>
      </c>
      <c r="N28" s="386">
        <f>I28-J28</f>
        <v>11.482999999998356</v>
      </c>
      <c r="O28" s="1140"/>
      <c r="P28" s="400"/>
      <c r="Q28" s="446"/>
      <c r="R28" s="545">
        <f t="shared" si="11"/>
        <v>11097.995</v>
      </c>
    </row>
    <row r="29" spans="1:18" s="405" customFormat="1" ht="12.75" customHeight="1">
      <c r="A29" s="390">
        <f>A28+1</f>
        <v>23</v>
      </c>
      <c r="B29" s="173"/>
      <c r="C29" s="1266"/>
      <c r="D29" s="670" t="s">
        <v>811</v>
      </c>
      <c r="E29" s="657"/>
      <c r="F29" s="443"/>
      <c r="G29" s="443"/>
      <c r="H29" s="443"/>
      <c r="I29" s="386">
        <f t="shared" si="10"/>
        <v>0</v>
      </c>
      <c r="J29" s="386">
        <f t="shared" si="10"/>
        <v>0</v>
      </c>
      <c r="K29" s="443"/>
      <c r="L29" s="443"/>
      <c r="M29" s="443"/>
      <c r="N29" s="386">
        <f>I29-J29</f>
        <v>0</v>
      </c>
      <c r="O29" s="1140"/>
      <c r="P29" s="400"/>
      <c r="Q29" s="446"/>
      <c r="R29" s="545">
        <f t="shared" si="11"/>
        <v>0</v>
      </c>
    </row>
    <row r="30" spans="1:68" s="406" customFormat="1" ht="12.75" customHeight="1">
      <c r="A30" s="1112">
        <f>+A29+1</f>
        <v>24</v>
      </c>
      <c r="B30" s="1249">
        <v>26</v>
      </c>
      <c r="C30" s="1263" t="s">
        <v>727</v>
      </c>
      <c r="D30" s="994"/>
      <c r="E30" s="672">
        <f aca="true" t="shared" si="13" ref="E30:Q30">+E31+E32</f>
        <v>0</v>
      </c>
      <c r="F30" s="673">
        <f t="shared" si="13"/>
        <v>0</v>
      </c>
      <c r="G30" s="673">
        <f t="shared" si="13"/>
        <v>0</v>
      </c>
      <c r="H30" s="673">
        <f t="shared" si="13"/>
        <v>0</v>
      </c>
      <c r="I30" s="673">
        <f t="shared" si="13"/>
        <v>0</v>
      </c>
      <c r="J30" s="673">
        <f t="shared" si="13"/>
        <v>0</v>
      </c>
      <c r="K30" s="673"/>
      <c r="L30" s="673">
        <f t="shared" si="13"/>
        <v>0</v>
      </c>
      <c r="M30" s="673">
        <f t="shared" si="13"/>
        <v>0</v>
      </c>
      <c r="N30" s="673">
        <f t="shared" si="13"/>
        <v>0</v>
      </c>
      <c r="O30" s="1106">
        <f t="shared" si="13"/>
        <v>0</v>
      </c>
      <c r="P30" s="679"/>
      <c r="Q30" s="675">
        <f t="shared" si="13"/>
        <v>0</v>
      </c>
      <c r="R30" s="677">
        <f>J30+Q30</f>
        <v>0</v>
      </c>
      <c r="S30" s="384"/>
      <c r="T30" s="384"/>
      <c r="U30" s="384"/>
      <c r="V30" s="384"/>
      <c r="W30" s="384"/>
      <c r="X30" s="384"/>
      <c r="Y30" s="384"/>
      <c r="Z30" s="384"/>
      <c r="AA30" s="384"/>
      <c r="AB30" s="384"/>
      <c r="AC30" s="384"/>
      <c r="AD30" s="384"/>
      <c r="AE30" s="384"/>
      <c r="AF30" s="384"/>
      <c r="AG30" s="384"/>
      <c r="AH30" s="384"/>
      <c r="AI30" s="384"/>
      <c r="AJ30" s="384"/>
      <c r="AK30" s="384"/>
      <c r="AL30" s="384"/>
      <c r="BL30" s="384"/>
      <c r="BM30" s="384"/>
      <c r="BN30" s="384"/>
      <c r="BO30" s="384"/>
      <c r="BP30" s="384"/>
    </row>
    <row r="31" spans="1:68" s="405" customFormat="1" ht="12.75" customHeight="1">
      <c r="A31" s="169">
        <f aca="true" t="shared" si="14" ref="A31:A39">+A30+1</f>
        <v>25</v>
      </c>
      <c r="B31" s="1201"/>
      <c r="C31" s="1262"/>
      <c r="D31" s="670" t="s">
        <v>89</v>
      </c>
      <c r="E31" s="715"/>
      <c r="F31" s="443"/>
      <c r="G31" s="443"/>
      <c r="H31" s="443"/>
      <c r="I31" s="386">
        <f>+E31+G31</f>
        <v>0</v>
      </c>
      <c r="J31" s="386">
        <f>+F31+H31</f>
        <v>0</v>
      </c>
      <c r="K31" s="443"/>
      <c r="L31" s="443"/>
      <c r="M31" s="443"/>
      <c r="N31" s="386">
        <f>I31-J31</f>
        <v>0</v>
      </c>
      <c r="O31" s="1140"/>
      <c r="P31" s="407"/>
      <c r="Q31" s="447"/>
      <c r="R31" s="545">
        <f>J31+Q31</f>
        <v>0</v>
      </c>
      <c r="S31" s="382"/>
      <c r="T31" s="382"/>
      <c r="U31" s="382"/>
      <c r="V31" s="382"/>
      <c r="W31" s="382"/>
      <c r="X31" s="382"/>
      <c r="Y31" s="382"/>
      <c r="Z31" s="382"/>
      <c r="AA31" s="382"/>
      <c r="AB31" s="382"/>
      <c r="AC31" s="382"/>
      <c r="AD31" s="382"/>
      <c r="AE31" s="382"/>
      <c r="AF31" s="382"/>
      <c r="AG31" s="382"/>
      <c r="AH31" s="382"/>
      <c r="AI31" s="382"/>
      <c r="AJ31" s="382"/>
      <c r="AK31" s="382"/>
      <c r="AL31" s="382"/>
      <c r="BL31" s="382"/>
      <c r="BM31" s="382"/>
      <c r="BN31" s="382"/>
      <c r="BO31" s="382"/>
      <c r="BP31" s="382"/>
    </row>
    <row r="32" spans="1:63" s="382" customFormat="1" ht="12.75" customHeight="1">
      <c r="A32" s="169">
        <f t="shared" si="14"/>
        <v>26</v>
      </c>
      <c r="B32" s="1201"/>
      <c r="C32" s="1260"/>
      <c r="D32" s="670" t="s">
        <v>90</v>
      </c>
      <c r="E32" s="715"/>
      <c r="F32" s="443"/>
      <c r="G32" s="443"/>
      <c r="H32" s="443"/>
      <c r="I32" s="386">
        <f>+E32+G32</f>
        <v>0</v>
      </c>
      <c r="J32" s="386">
        <f>+F32+H32</f>
        <v>0</v>
      </c>
      <c r="K32" s="443"/>
      <c r="L32" s="443"/>
      <c r="M32" s="443"/>
      <c r="N32" s="386">
        <f>I32-J32</f>
        <v>0</v>
      </c>
      <c r="O32" s="1140"/>
      <c r="P32" s="408"/>
      <c r="Q32" s="447"/>
      <c r="R32" s="545">
        <f>J32+Q32</f>
        <v>0</v>
      </c>
      <c r="AM32" s="405"/>
      <c r="AN32" s="405"/>
      <c r="AO32" s="405"/>
      <c r="AP32" s="405"/>
      <c r="AQ32" s="405"/>
      <c r="AR32" s="405"/>
      <c r="AS32" s="405"/>
      <c r="AT32" s="405"/>
      <c r="AU32" s="405"/>
      <c r="AV32" s="405"/>
      <c r="AW32" s="405"/>
      <c r="AX32" s="405"/>
      <c r="AY32" s="405"/>
      <c r="AZ32" s="405"/>
      <c r="BA32" s="405"/>
      <c r="BB32" s="405"/>
      <c r="BC32" s="405"/>
      <c r="BD32" s="405"/>
      <c r="BE32" s="405"/>
      <c r="BF32" s="405"/>
      <c r="BG32" s="405"/>
      <c r="BH32" s="405"/>
      <c r="BI32" s="405"/>
      <c r="BJ32" s="405"/>
      <c r="BK32" s="405"/>
    </row>
    <row r="33" spans="1:18" s="680" customFormat="1" ht="12.75" customHeight="1">
      <c r="A33" s="1112">
        <f t="shared" si="14"/>
        <v>27</v>
      </c>
      <c r="B33" s="1249">
        <v>29</v>
      </c>
      <c r="C33" s="1263" t="s">
        <v>824</v>
      </c>
      <c r="D33" s="994"/>
      <c r="E33" s="672">
        <f aca="true" t="shared" si="15" ref="E33:J33">E34+E38</f>
        <v>20990.47243</v>
      </c>
      <c r="F33" s="673">
        <f t="shared" si="15"/>
        <v>20990.47243</v>
      </c>
      <c r="G33" s="673">
        <f t="shared" si="15"/>
        <v>0</v>
      </c>
      <c r="H33" s="673">
        <f t="shared" si="15"/>
        <v>0</v>
      </c>
      <c r="I33" s="673">
        <f t="shared" si="15"/>
        <v>20990.47243</v>
      </c>
      <c r="J33" s="673">
        <f t="shared" si="15"/>
        <v>20990.47243</v>
      </c>
      <c r="K33" s="673"/>
      <c r="L33" s="673">
        <f>L34+L38</f>
        <v>0</v>
      </c>
      <c r="M33" s="673">
        <f>M34+M38</f>
        <v>0</v>
      </c>
      <c r="N33" s="673">
        <f>N34+N38</f>
        <v>0</v>
      </c>
      <c r="O33" s="1106">
        <f>O34+O38</f>
        <v>0</v>
      </c>
      <c r="P33" s="679"/>
      <c r="Q33" s="675">
        <f>Q34+Q38</f>
        <v>0</v>
      </c>
      <c r="R33" s="677">
        <f>R34+R38</f>
        <v>20990.47243</v>
      </c>
    </row>
    <row r="34" spans="1:18" s="680" customFormat="1" ht="12.75" customHeight="1">
      <c r="A34" s="390">
        <f t="shared" si="14"/>
        <v>28</v>
      </c>
      <c r="B34" s="173"/>
      <c r="C34" s="1267"/>
      <c r="D34" s="994" t="s">
        <v>812</v>
      </c>
      <c r="E34" s="672">
        <f>E35+E36+E37</f>
        <v>20990.47243</v>
      </c>
      <c r="F34" s="673">
        <f aca="true" t="shared" si="16" ref="F34:O34">F35+F36+F37</f>
        <v>20990.47243</v>
      </c>
      <c r="G34" s="673">
        <f t="shared" si="16"/>
        <v>0</v>
      </c>
      <c r="H34" s="673">
        <f t="shared" si="16"/>
        <v>0</v>
      </c>
      <c r="I34" s="673">
        <f t="shared" si="16"/>
        <v>20990.47243</v>
      </c>
      <c r="J34" s="673">
        <f t="shared" si="16"/>
        <v>20990.47243</v>
      </c>
      <c r="K34" s="673"/>
      <c r="L34" s="673">
        <f t="shared" si="16"/>
        <v>0</v>
      </c>
      <c r="M34" s="673">
        <f t="shared" si="16"/>
        <v>0</v>
      </c>
      <c r="N34" s="673">
        <f t="shared" si="16"/>
        <v>0</v>
      </c>
      <c r="O34" s="1106">
        <f t="shared" si="16"/>
        <v>0</v>
      </c>
      <c r="P34" s="759"/>
      <c r="Q34" s="675">
        <f>Q35+Q36+Q37</f>
        <v>0</v>
      </c>
      <c r="R34" s="676">
        <f>R35+R36+R37</f>
        <v>20990.47243</v>
      </c>
    </row>
    <row r="35" spans="1:18" s="366" customFormat="1" ht="12.75" customHeight="1">
      <c r="A35" s="390">
        <f t="shared" si="14"/>
        <v>29</v>
      </c>
      <c r="B35" s="173"/>
      <c r="C35" s="1264"/>
      <c r="D35" s="670" t="s">
        <v>1084</v>
      </c>
      <c r="E35" s="715">
        <v>130.15273</v>
      </c>
      <c r="F35" s="443">
        <v>130.15273</v>
      </c>
      <c r="G35" s="443"/>
      <c r="H35" s="443"/>
      <c r="I35" s="386">
        <f aca="true" t="shared" si="17" ref="I35:J37">+E35+G35</f>
        <v>130.15273</v>
      </c>
      <c r="J35" s="386">
        <f t="shared" si="17"/>
        <v>130.15273</v>
      </c>
      <c r="K35" s="443"/>
      <c r="L35" s="443"/>
      <c r="M35" s="443"/>
      <c r="N35" s="386">
        <f>I35-J35</f>
        <v>0</v>
      </c>
      <c r="O35" s="1140"/>
      <c r="P35" s="404"/>
      <c r="Q35" s="446"/>
      <c r="R35" s="545">
        <f>+J35+Q35</f>
        <v>130.15273</v>
      </c>
    </row>
    <row r="36" spans="1:18" s="366" customFormat="1" ht="12.75" customHeight="1">
      <c r="A36" s="390">
        <f>+A35+1</f>
        <v>30</v>
      </c>
      <c r="B36" s="173"/>
      <c r="C36" s="1267"/>
      <c r="D36" s="670" t="s">
        <v>1085</v>
      </c>
      <c r="E36" s="657">
        <v>11696.29156</v>
      </c>
      <c r="F36" s="443">
        <v>11696.29156</v>
      </c>
      <c r="G36" s="443"/>
      <c r="H36" s="443"/>
      <c r="I36" s="386">
        <f t="shared" si="17"/>
        <v>11696.29156</v>
      </c>
      <c r="J36" s="386">
        <f t="shared" si="17"/>
        <v>11696.29156</v>
      </c>
      <c r="K36" s="443"/>
      <c r="L36" s="443"/>
      <c r="M36" s="443"/>
      <c r="N36" s="386">
        <f>I36-J36</f>
        <v>0</v>
      </c>
      <c r="O36" s="1140"/>
      <c r="P36" s="407" t="e">
        <f>+P37+#REF!+#REF!</f>
        <v>#REF!</v>
      </c>
      <c r="Q36" s="446"/>
      <c r="R36" s="545">
        <f>+J36+Q36</f>
        <v>11696.29156</v>
      </c>
    </row>
    <row r="37" spans="1:18" s="893" customFormat="1" ht="12.75" customHeight="1">
      <c r="A37" s="390">
        <f>+A36+1</f>
        <v>31</v>
      </c>
      <c r="B37" s="173"/>
      <c r="C37" s="1268"/>
      <c r="D37" s="670" t="s">
        <v>1086</v>
      </c>
      <c r="E37" s="715">
        <v>9164.02814</v>
      </c>
      <c r="F37" s="443">
        <v>9164.02814</v>
      </c>
      <c r="G37" s="443"/>
      <c r="H37" s="443"/>
      <c r="I37" s="386">
        <f t="shared" si="17"/>
        <v>9164.02814</v>
      </c>
      <c r="J37" s="386">
        <f t="shared" si="17"/>
        <v>9164.02814</v>
      </c>
      <c r="K37" s="443"/>
      <c r="L37" s="443"/>
      <c r="M37" s="443"/>
      <c r="N37" s="386">
        <f>I37-J37</f>
        <v>0</v>
      </c>
      <c r="O37" s="1140"/>
      <c r="P37" s="404"/>
      <c r="Q37" s="446"/>
      <c r="R37" s="545">
        <f>+J37+Q37</f>
        <v>9164.02814</v>
      </c>
    </row>
    <row r="38" spans="1:18" s="680" customFormat="1" ht="12.75" customHeight="1">
      <c r="A38" s="390">
        <f>A37+1</f>
        <v>32</v>
      </c>
      <c r="B38" s="173"/>
      <c r="C38" s="1267"/>
      <c r="D38" s="994" t="s">
        <v>813</v>
      </c>
      <c r="E38" s="672">
        <f>+E39</f>
        <v>0</v>
      </c>
      <c r="F38" s="672">
        <f aca="true" t="shared" si="18" ref="F38:O38">+F39</f>
        <v>0</v>
      </c>
      <c r="G38" s="672">
        <f t="shared" si="18"/>
        <v>0</v>
      </c>
      <c r="H38" s="672">
        <f t="shared" si="18"/>
        <v>0</v>
      </c>
      <c r="I38" s="672">
        <f t="shared" si="18"/>
        <v>0</v>
      </c>
      <c r="J38" s="672">
        <f t="shared" si="18"/>
        <v>0</v>
      </c>
      <c r="K38" s="672"/>
      <c r="L38" s="672">
        <f t="shared" si="18"/>
        <v>0</v>
      </c>
      <c r="M38" s="672">
        <f t="shared" si="18"/>
        <v>0</v>
      </c>
      <c r="N38" s="673">
        <f t="shared" si="18"/>
        <v>0</v>
      </c>
      <c r="O38" s="1106">
        <f t="shared" si="18"/>
        <v>0</v>
      </c>
      <c r="P38" s="758"/>
      <c r="Q38" s="675">
        <f>+Q39</f>
        <v>0</v>
      </c>
      <c r="R38" s="1106">
        <f>+R39</f>
        <v>0</v>
      </c>
    </row>
    <row r="39" spans="1:18" s="366" customFormat="1" ht="12.75" customHeight="1" thickBot="1">
      <c r="A39" s="390">
        <f t="shared" si="14"/>
        <v>33</v>
      </c>
      <c r="B39" s="173"/>
      <c r="C39" s="1261"/>
      <c r="D39" s="670" t="s">
        <v>1087</v>
      </c>
      <c r="E39" s="715"/>
      <c r="F39" s="443"/>
      <c r="G39" s="443"/>
      <c r="H39" s="443"/>
      <c r="I39" s="386">
        <f>+E39+G39</f>
        <v>0</v>
      </c>
      <c r="J39" s="386">
        <f>+F39+H39</f>
        <v>0</v>
      </c>
      <c r="K39" s="443"/>
      <c r="L39" s="443"/>
      <c r="M39" s="443"/>
      <c r="N39" s="386">
        <f>I39-J39</f>
        <v>0</v>
      </c>
      <c r="O39" s="1140"/>
      <c r="P39" s="445"/>
      <c r="Q39" s="446"/>
      <c r="R39" s="545">
        <f>+J39+Q39</f>
        <v>0</v>
      </c>
    </row>
    <row r="40" spans="1:18" s="682" customFormat="1" ht="13.5" customHeight="1" thickBot="1">
      <c r="A40" s="1114">
        <f>A39+1</f>
        <v>34</v>
      </c>
      <c r="B40" s="1257"/>
      <c r="C40" s="1269"/>
      <c r="D40" s="1115" t="s">
        <v>688</v>
      </c>
      <c r="E40" s="1116">
        <f aca="true" t="shared" si="19" ref="E40:O40">+E7+E20+E30+E33</f>
        <v>140994.07843</v>
      </c>
      <c r="F40" s="1117">
        <f t="shared" si="19"/>
        <v>140157.64602</v>
      </c>
      <c r="G40" s="1117">
        <f t="shared" si="19"/>
        <v>0</v>
      </c>
      <c r="H40" s="1117">
        <f t="shared" si="19"/>
        <v>0</v>
      </c>
      <c r="I40" s="1117">
        <f t="shared" si="19"/>
        <v>140994.07843</v>
      </c>
      <c r="J40" s="1117">
        <f t="shared" si="19"/>
        <v>140157.64602</v>
      </c>
      <c r="K40" s="1117"/>
      <c r="L40" s="1117">
        <f t="shared" si="19"/>
        <v>0</v>
      </c>
      <c r="M40" s="1117">
        <f t="shared" si="19"/>
        <v>2016.68444</v>
      </c>
      <c r="N40" s="1117">
        <f t="shared" si="19"/>
        <v>836.4324099999994</v>
      </c>
      <c r="O40" s="1142">
        <f t="shared" si="19"/>
        <v>0</v>
      </c>
      <c r="P40" s="1119"/>
      <c r="Q40" s="1116">
        <f>+Q7+Q20+Q30+Q33</f>
        <v>0</v>
      </c>
      <c r="R40" s="1118">
        <f>+R7+R20+R30+R33</f>
        <v>140157.64602</v>
      </c>
    </row>
    <row r="41" spans="1:18" s="183" customFormat="1" ht="13.5" customHeight="1">
      <c r="A41" s="384" t="s">
        <v>826</v>
      </c>
      <c r="B41" s="384"/>
      <c r="C41" s="182"/>
      <c r="D41" s="186"/>
      <c r="E41" s="180"/>
      <c r="F41" s="180"/>
      <c r="G41" s="180"/>
      <c r="H41" s="180"/>
      <c r="I41" s="180"/>
      <c r="J41" s="180"/>
      <c r="K41" s="180"/>
      <c r="L41" s="180"/>
      <c r="M41" s="180"/>
      <c r="N41" s="180"/>
      <c r="O41" s="180"/>
      <c r="P41" s="180"/>
      <c r="Q41" s="180"/>
      <c r="R41" s="180"/>
    </row>
    <row r="42" spans="1:18" ht="50.25" customHeight="1">
      <c r="A42" s="1441" t="s">
        <v>1111</v>
      </c>
      <c r="B42" s="1441"/>
      <c r="C42" s="1443"/>
      <c r="D42" s="1443"/>
      <c r="E42" s="1443"/>
      <c r="F42" s="1443"/>
      <c r="G42" s="1443"/>
      <c r="H42" s="1443"/>
      <c r="I42" s="1443"/>
      <c r="J42" s="1443"/>
      <c r="K42" s="1443"/>
      <c r="L42" s="1443"/>
      <c r="M42" s="1443"/>
      <c r="N42" s="1443"/>
      <c r="O42" s="1443"/>
      <c r="P42" s="1443"/>
      <c r="Q42" s="1443"/>
      <c r="R42" s="1442"/>
    </row>
    <row r="43" spans="1:18" ht="14.25" customHeight="1">
      <c r="A43" s="1441" t="s">
        <v>1112</v>
      </c>
      <c r="B43" s="1441"/>
      <c r="C43" s="1443"/>
      <c r="D43" s="1443"/>
      <c r="E43" s="1443"/>
      <c r="F43" s="1443"/>
      <c r="G43" s="1443"/>
      <c r="H43" s="1443"/>
      <c r="I43" s="1443"/>
      <c r="J43" s="1443"/>
      <c r="K43" s="1443"/>
      <c r="L43" s="1443"/>
      <c r="M43" s="1443"/>
      <c r="N43" s="1443"/>
      <c r="O43" s="1443"/>
      <c r="P43" s="1443"/>
      <c r="Q43" s="1443"/>
      <c r="R43" s="1442"/>
    </row>
    <row r="44" spans="1:18" ht="24.75" customHeight="1">
      <c r="A44" s="1441" t="s">
        <v>97</v>
      </c>
      <c r="B44" s="1441"/>
      <c r="C44" s="1443"/>
      <c r="D44" s="1443"/>
      <c r="E44" s="1443"/>
      <c r="F44" s="1443"/>
      <c r="G44" s="1443"/>
      <c r="H44" s="1443"/>
      <c r="I44" s="1443"/>
      <c r="J44" s="1443"/>
      <c r="K44" s="1443"/>
      <c r="L44" s="1443"/>
      <c r="M44" s="1443"/>
      <c r="N44" s="1443"/>
      <c r="O44" s="1443"/>
      <c r="P44" s="1443"/>
      <c r="Q44" s="1443"/>
      <c r="R44" s="1442"/>
    </row>
    <row r="45" spans="1:18" ht="16.5" customHeight="1">
      <c r="A45" s="1441" t="s">
        <v>1113</v>
      </c>
      <c r="B45" s="1441"/>
      <c r="C45" s="1443"/>
      <c r="D45" s="1443"/>
      <c r="E45" s="1443"/>
      <c r="F45" s="1443"/>
      <c r="G45" s="1443"/>
      <c r="H45" s="1443"/>
      <c r="I45" s="1443"/>
      <c r="J45" s="1443"/>
      <c r="K45" s="1443"/>
      <c r="L45" s="1443"/>
      <c r="M45" s="1443"/>
      <c r="N45" s="1443"/>
      <c r="O45" s="1443"/>
      <c r="P45" s="1443"/>
      <c r="Q45" s="1443"/>
      <c r="R45" s="1442"/>
    </row>
    <row r="46" spans="1:18" ht="15">
      <c r="A46" s="1441" t="s">
        <v>1114</v>
      </c>
      <c r="B46" s="1441"/>
      <c r="C46" s="1443"/>
      <c r="D46" s="1443"/>
      <c r="E46" s="1443"/>
      <c r="F46" s="1443"/>
      <c r="G46" s="1443"/>
      <c r="H46" s="1443"/>
      <c r="I46" s="1443"/>
      <c r="J46" s="1443"/>
      <c r="K46" s="1443"/>
      <c r="L46" s="1443"/>
      <c r="M46" s="1443"/>
      <c r="N46" s="1443"/>
      <c r="O46" s="1443"/>
      <c r="P46" s="1443"/>
      <c r="Q46" s="1443"/>
      <c r="R46" s="1442"/>
    </row>
    <row r="47" spans="1:18" ht="15">
      <c r="A47" s="1441" t="s">
        <v>1049</v>
      </c>
      <c r="B47" s="1441"/>
      <c r="C47" s="1443"/>
      <c r="D47" s="1443"/>
      <c r="E47" s="1443"/>
      <c r="F47" s="1443"/>
      <c r="G47" s="1443"/>
      <c r="H47" s="1443"/>
      <c r="I47" s="1443"/>
      <c r="J47" s="1443"/>
      <c r="K47" s="1443"/>
      <c r="L47" s="1443"/>
      <c r="M47" s="1443"/>
      <c r="N47" s="1443"/>
      <c r="O47" s="1443"/>
      <c r="P47" s="1443"/>
      <c r="Q47" s="1443"/>
      <c r="R47" s="1442"/>
    </row>
    <row r="48" spans="1:18" ht="15">
      <c r="A48" s="1441" t="s">
        <v>1115</v>
      </c>
      <c r="B48" s="1441"/>
      <c r="C48" s="1441"/>
      <c r="D48" s="1441"/>
      <c r="E48" s="1441"/>
      <c r="F48" s="1441"/>
      <c r="G48" s="1441"/>
      <c r="H48" s="1441"/>
      <c r="I48" s="1441"/>
      <c r="J48" s="1441"/>
      <c r="K48" s="1441"/>
      <c r="L48" s="1441"/>
      <c r="M48" s="1441"/>
      <c r="N48" s="1441"/>
      <c r="O48" s="1441"/>
      <c r="P48" s="1441"/>
      <c r="Q48" s="1441"/>
      <c r="R48" s="1442"/>
    </row>
    <row r="49" spans="1:18" ht="27.75" customHeight="1">
      <c r="A49" s="1441" t="s">
        <v>1116</v>
      </c>
      <c r="B49" s="1441"/>
      <c r="C49" s="1441"/>
      <c r="D49" s="1441"/>
      <c r="E49" s="1441"/>
      <c r="F49" s="1441"/>
      <c r="G49" s="1441"/>
      <c r="H49" s="1441"/>
      <c r="I49" s="1441"/>
      <c r="J49" s="1441"/>
      <c r="K49" s="1441"/>
      <c r="L49" s="1441"/>
      <c r="M49" s="1441"/>
      <c r="N49" s="1441"/>
      <c r="O49" s="1441"/>
      <c r="P49" s="1441"/>
      <c r="Q49" s="1441"/>
      <c r="R49" s="1442"/>
    </row>
    <row r="50" spans="1:18" ht="15">
      <c r="A50" s="1441" t="s">
        <v>1117</v>
      </c>
      <c r="B50" s="1441"/>
      <c r="C50" s="1443"/>
      <c r="D50" s="1443"/>
      <c r="E50" s="1443"/>
      <c r="F50" s="1443"/>
      <c r="G50" s="1443"/>
      <c r="H50" s="1443"/>
      <c r="I50" s="1443"/>
      <c r="J50" s="1443"/>
      <c r="K50" s="1443"/>
      <c r="L50" s="1443"/>
      <c r="M50" s="1443"/>
      <c r="N50" s="1443"/>
      <c r="O50" s="1443"/>
      <c r="P50" s="1443"/>
      <c r="Q50" s="1443"/>
      <c r="R50" s="1442"/>
    </row>
    <row r="51" spans="1:18" s="1250" customFormat="1" ht="15">
      <c r="A51" s="1441" t="s">
        <v>1118</v>
      </c>
      <c r="B51" s="1441"/>
      <c r="C51" s="1441"/>
      <c r="D51" s="1441"/>
      <c r="E51" s="1441"/>
      <c r="F51" s="1441"/>
      <c r="G51" s="1441"/>
      <c r="H51" s="1441"/>
      <c r="I51" s="1441"/>
      <c r="J51" s="1441"/>
      <c r="K51" s="1441"/>
      <c r="L51" s="1441"/>
      <c r="M51" s="1441"/>
      <c r="N51" s="1441"/>
      <c r="O51" s="1441"/>
      <c r="P51" s="1441"/>
      <c r="Q51" s="1441"/>
      <c r="R51" s="1442"/>
    </row>
    <row r="52" spans="1:3" ht="15">
      <c r="A52" s="410"/>
      <c r="B52" s="410"/>
      <c r="C52" s="410"/>
    </row>
  </sheetData>
  <sheetProtection/>
  <mergeCells count="23">
    <mergeCell ref="A42:R42"/>
    <mergeCell ref="A43:R43"/>
    <mergeCell ref="A44:R44"/>
    <mergeCell ref="A45:R45"/>
    <mergeCell ref="A46:R46"/>
    <mergeCell ref="A47:R47"/>
    <mergeCell ref="A48:R48"/>
    <mergeCell ref="A49:R49"/>
    <mergeCell ref="A50:R50"/>
    <mergeCell ref="A51:R51"/>
    <mergeCell ref="K4:K5"/>
    <mergeCell ref="L4:L5"/>
    <mergeCell ref="M4:M5"/>
    <mergeCell ref="O4:O5"/>
    <mergeCell ref="Q4:Q5"/>
    <mergeCell ref="R4:R5"/>
    <mergeCell ref="N4:N5"/>
    <mergeCell ref="A4:A6"/>
    <mergeCell ref="C4:C6"/>
    <mergeCell ref="D4:D6"/>
    <mergeCell ref="E4:F4"/>
    <mergeCell ref="G4:H4"/>
    <mergeCell ref="I4:J4"/>
  </mergeCells>
  <printOptions horizontalCentered="1" verticalCentered="1"/>
  <pageMargins left="0" right="0" top="0.3937007874015748" bottom="0" header="0.31496062992125984" footer="0.31496062992125984"/>
  <pageSetup fitToHeight="1" fitToWidth="1" horizontalDpi="600" verticalDpi="600" orientation="landscape" paperSize="9" scale="64" r:id="rId3"/>
  <legacyDrawing r:id="rId2"/>
</worksheet>
</file>

<file path=xl/worksheets/sheet9.xml><?xml version="1.0" encoding="utf-8"?>
<worksheet xmlns="http://schemas.openxmlformats.org/spreadsheetml/2006/main" xmlns:r="http://schemas.openxmlformats.org/officeDocument/2006/relationships">
  <sheetPr>
    <tabColor rgb="FF00B0F0"/>
    <pageSetUpPr fitToPage="1"/>
  </sheetPr>
  <dimension ref="A1:T39"/>
  <sheetViews>
    <sheetView zoomScalePageLayoutView="0" workbookViewId="0" topLeftCell="A1">
      <selection activeCell="D38" sqref="D38"/>
    </sheetView>
  </sheetViews>
  <sheetFormatPr defaultColWidth="11.8515625" defaultRowHeight="15"/>
  <cols>
    <col min="1" max="1" width="4.28125" style="163" customWidth="1"/>
    <col min="2" max="2" width="5.28125" style="163" bestFit="1" customWidth="1"/>
    <col min="3" max="3" width="13.7109375" style="163" customWidth="1"/>
    <col min="4" max="4" width="34.28125" style="163" customWidth="1"/>
    <col min="5" max="5" width="12.140625" style="163" customWidth="1"/>
    <col min="6" max="6" width="10.7109375" style="163" customWidth="1"/>
    <col min="7" max="7" width="11.57421875" style="163" customWidth="1"/>
    <col min="8" max="8" width="10.7109375" style="163" customWidth="1"/>
    <col min="9" max="9" width="11.7109375" style="163" customWidth="1"/>
    <col min="10" max="10" width="10.7109375" style="163" customWidth="1"/>
    <col min="11" max="11" width="12.57421875" style="163" customWidth="1"/>
    <col min="12" max="12" width="0.85546875" style="163" customWidth="1"/>
    <col min="13" max="13" width="10.7109375" style="163" customWidth="1"/>
    <col min="14" max="14" width="14.00390625" style="163" customWidth="1"/>
    <col min="15" max="15" width="10.7109375" style="163" customWidth="1"/>
    <col min="16" max="16" width="8.8515625" style="164" customWidth="1"/>
    <col min="17" max="17" width="9.140625" style="164" customWidth="1"/>
    <col min="18" max="254" width="9.140625" style="163" customWidth="1"/>
    <col min="255" max="255" width="3.28125" style="163" customWidth="1"/>
    <col min="256" max="16384" width="11.8515625" style="163" customWidth="1"/>
  </cols>
  <sheetData>
    <row r="1" spans="1:20" s="9" customFormat="1" ht="21">
      <c r="A1" s="704" t="s">
        <v>788</v>
      </c>
      <c r="B1" s="704"/>
      <c r="C1" s="248"/>
      <c r="D1" s="248"/>
      <c r="E1" s="248"/>
      <c r="F1" s="248"/>
      <c r="G1" s="248"/>
      <c r="H1" s="248"/>
      <c r="I1" s="320"/>
      <c r="J1" s="248"/>
      <c r="K1" s="248"/>
      <c r="L1" s="553"/>
      <c r="M1" s="248"/>
      <c r="N1" s="248"/>
      <c r="O1" s="248"/>
      <c r="P1" s="8"/>
      <c r="Q1" s="8"/>
      <c r="R1" s="8"/>
      <c r="S1" s="8"/>
      <c r="T1" s="8"/>
    </row>
    <row r="2" spans="1:20" ht="13.5" thickBot="1">
      <c r="A2" s="554"/>
      <c r="B2" s="554"/>
      <c r="C2" s="554"/>
      <c r="D2" s="554"/>
      <c r="E2" s="555"/>
      <c r="F2" s="555"/>
      <c r="G2" s="554"/>
      <c r="H2" s="554"/>
      <c r="I2" s="554"/>
      <c r="J2" s="554"/>
      <c r="K2" s="554"/>
      <c r="L2" s="553"/>
      <c r="M2" s="554"/>
      <c r="N2" s="554"/>
      <c r="O2" s="556" t="s">
        <v>482</v>
      </c>
      <c r="R2" s="164"/>
      <c r="S2" s="164"/>
      <c r="T2" s="164"/>
    </row>
    <row r="3" spans="1:15" ht="27" customHeight="1">
      <c r="A3" s="1460" t="s">
        <v>461</v>
      </c>
      <c r="B3" s="1198" t="s">
        <v>461</v>
      </c>
      <c r="C3" s="1463" t="s">
        <v>784</v>
      </c>
      <c r="D3" s="1466" t="s">
        <v>699</v>
      </c>
      <c r="E3" s="1469" t="s">
        <v>724</v>
      </c>
      <c r="F3" s="1470"/>
      <c r="G3" s="1470" t="s">
        <v>681</v>
      </c>
      <c r="H3" s="1470"/>
      <c r="I3" s="1470" t="s">
        <v>700</v>
      </c>
      <c r="J3" s="1470"/>
      <c r="K3" s="1452" t="s">
        <v>689</v>
      </c>
      <c r="L3" s="553"/>
      <c r="M3" s="1454" t="s">
        <v>740</v>
      </c>
      <c r="N3" s="1456" t="s">
        <v>765</v>
      </c>
      <c r="O3" s="1458" t="s">
        <v>683</v>
      </c>
    </row>
    <row r="4" spans="1:15" ht="15" customHeight="1">
      <c r="A4" s="1461"/>
      <c r="B4" s="1199" t="s">
        <v>1096</v>
      </c>
      <c r="C4" s="1464"/>
      <c r="D4" s="1467"/>
      <c r="E4" s="557" t="s">
        <v>725</v>
      </c>
      <c r="F4" s="558" t="s">
        <v>619</v>
      </c>
      <c r="G4" s="557" t="s">
        <v>720</v>
      </c>
      <c r="H4" s="558" t="s">
        <v>619</v>
      </c>
      <c r="I4" s="557" t="s">
        <v>701</v>
      </c>
      <c r="J4" s="558" t="s">
        <v>619</v>
      </c>
      <c r="K4" s="1453"/>
      <c r="L4" s="553"/>
      <c r="M4" s="1455"/>
      <c r="N4" s="1457"/>
      <c r="O4" s="1459"/>
    </row>
    <row r="5" spans="1:15" ht="12.75" customHeight="1" thickBot="1">
      <c r="A5" s="1462"/>
      <c r="B5" s="1213" t="s">
        <v>1097</v>
      </c>
      <c r="C5" s="1465"/>
      <c r="D5" s="1468"/>
      <c r="E5" s="559" t="s">
        <v>541</v>
      </c>
      <c r="F5" s="560" t="s">
        <v>542</v>
      </c>
      <c r="G5" s="560" t="s">
        <v>543</v>
      </c>
      <c r="H5" s="560" t="s">
        <v>544</v>
      </c>
      <c r="I5" s="560" t="s">
        <v>616</v>
      </c>
      <c r="J5" s="560" t="s">
        <v>617</v>
      </c>
      <c r="K5" s="561" t="s">
        <v>684</v>
      </c>
      <c r="L5" s="553"/>
      <c r="M5" s="562" t="s">
        <v>548</v>
      </c>
      <c r="N5" s="563" t="s">
        <v>549</v>
      </c>
      <c r="O5" s="561" t="s">
        <v>702</v>
      </c>
    </row>
    <row r="6" spans="1:17" s="162" customFormat="1" ht="12.75">
      <c r="A6" s="1146">
        <v>1</v>
      </c>
      <c r="B6" s="1282"/>
      <c r="C6" s="1286"/>
      <c r="D6" s="1147"/>
      <c r="E6" s="577"/>
      <c r="F6" s="578"/>
      <c r="G6" s="578"/>
      <c r="H6" s="578"/>
      <c r="I6" s="1148">
        <f>+E6+G6</f>
        <v>0</v>
      </c>
      <c r="J6" s="1148">
        <f>+F6+H6</f>
        <v>0</v>
      </c>
      <c r="K6" s="1149">
        <f>+I6-J6</f>
        <v>0</v>
      </c>
      <c r="L6" s="565"/>
      <c r="M6" s="577"/>
      <c r="N6" s="578"/>
      <c r="O6" s="564">
        <f>J6+M6+N6</f>
        <v>0</v>
      </c>
      <c r="P6" s="585"/>
      <c r="Q6" s="585"/>
    </row>
    <row r="7" spans="1:17" s="162" customFormat="1" ht="12.75">
      <c r="A7" s="1150">
        <v>2</v>
      </c>
      <c r="B7" s="1283"/>
      <c r="C7" s="1287"/>
      <c r="D7" s="613"/>
      <c r="E7" s="579"/>
      <c r="F7" s="580"/>
      <c r="G7" s="580"/>
      <c r="H7" s="580"/>
      <c r="I7" s="566">
        <f aca="true" t="shared" si="0" ref="I7:J28">+E7+G7</f>
        <v>0</v>
      </c>
      <c r="J7" s="566">
        <f t="shared" si="0"/>
        <v>0</v>
      </c>
      <c r="K7" s="449">
        <f aca="true" t="shared" si="1" ref="K7:K29">+I7-J7</f>
        <v>0</v>
      </c>
      <c r="L7" s="565"/>
      <c r="M7" s="579"/>
      <c r="N7" s="580"/>
      <c r="O7" s="449">
        <f aca="true" t="shared" si="2" ref="O7:O29">+J7+M7+N7</f>
        <v>0</v>
      </c>
      <c r="P7" s="585"/>
      <c r="Q7" s="585"/>
    </row>
    <row r="8" spans="1:17" s="162" customFormat="1" ht="12.75">
      <c r="A8" s="1150">
        <v>3</v>
      </c>
      <c r="B8" s="1283"/>
      <c r="C8" s="1287"/>
      <c r="D8" s="613"/>
      <c r="E8" s="579"/>
      <c r="F8" s="580"/>
      <c r="G8" s="580"/>
      <c r="H8" s="580"/>
      <c r="I8" s="566">
        <f t="shared" si="0"/>
        <v>0</v>
      </c>
      <c r="J8" s="566">
        <f t="shared" si="0"/>
        <v>0</v>
      </c>
      <c r="K8" s="449">
        <f t="shared" si="1"/>
        <v>0</v>
      </c>
      <c r="L8" s="565"/>
      <c r="M8" s="579"/>
      <c r="N8" s="580"/>
      <c r="O8" s="449">
        <f t="shared" si="2"/>
        <v>0</v>
      </c>
      <c r="P8" s="585"/>
      <c r="Q8" s="585"/>
    </row>
    <row r="9" spans="1:17" s="162" customFormat="1" ht="12.75">
      <c r="A9" s="1150">
        <v>4</v>
      </c>
      <c r="B9" s="1283"/>
      <c r="C9" s="1287"/>
      <c r="D9" s="613"/>
      <c r="E9" s="579"/>
      <c r="F9" s="580"/>
      <c r="G9" s="580"/>
      <c r="H9" s="580"/>
      <c r="I9" s="566">
        <f t="shared" si="0"/>
        <v>0</v>
      </c>
      <c r="J9" s="566">
        <f t="shared" si="0"/>
        <v>0</v>
      </c>
      <c r="K9" s="449">
        <f t="shared" si="1"/>
        <v>0</v>
      </c>
      <c r="L9" s="565"/>
      <c r="M9" s="579"/>
      <c r="N9" s="580"/>
      <c r="O9" s="449">
        <f t="shared" si="2"/>
        <v>0</v>
      </c>
      <c r="P9" s="585"/>
      <c r="Q9" s="585"/>
    </row>
    <row r="10" spans="1:17" s="162" customFormat="1" ht="12.75">
      <c r="A10" s="1150">
        <v>5</v>
      </c>
      <c r="B10" s="1283"/>
      <c r="C10" s="1287"/>
      <c r="D10" s="613"/>
      <c r="E10" s="579"/>
      <c r="F10" s="580"/>
      <c r="G10" s="580"/>
      <c r="H10" s="580"/>
      <c r="I10" s="566">
        <f t="shared" si="0"/>
        <v>0</v>
      </c>
      <c r="J10" s="566">
        <f t="shared" si="0"/>
        <v>0</v>
      </c>
      <c r="K10" s="449">
        <f t="shared" si="1"/>
        <v>0</v>
      </c>
      <c r="L10" s="565"/>
      <c r="M10" s="579"/>
      <c r="N10" s="580"/>
      <c r="O10" s="449">
        <f t="shared" si="2"/>
        <v>0</v>
      </c>
      <c r="P10" s="585"/>
      <c r="Q10" s="585"/>
    </row>
    <row r="11" spans="1:17" s="162" customFormat="1" ht="12.75">
      <c r="A11" s="1150">
        <v>6</v>
      </c>
      <c r="B11" s="1283"/>
      <c r="C11" s="1287"/>
      <c r="D11" s="613"/>
      <c r="E11" s="579"/>
      <c r="F11" s="580"/>
      <c r="G11" s="580"/>
      <c r="H11" s="580"/>
      <c r="I11" s="566">
        <f t="shared" si="0"/>
        <v>0</v>
      </c>
      <c r="J11" s="566">
        <f t="shared" si="0"/>
        <v>0</v>
      </c>
      <c r="K11" s="449">
        <f t="shared" si="1"/>
        <v>0</v>
      </c>
      <c r="L11" s="565"/>
      <c r="M11" s="579"/>
      <c r="N11" s="580"/>
      <c r="O11" s="449">
        <f t="shared" si="2"/>
        <v>0</v>
      </c>
      <c r="P11" s="585"/>
      <c r="Q11" s="585"/>
    </row>
    <row r="12" spans="1:17" s="162" customFormat="1" ht="12.75">
      <c r="A12" s="1150">
        <v>7</v>
      </c>
      <c r="B12" s="1283"/>
      <c r="C12" s="1287"/>
      <c r="D12" s="613"/>
      <c r="E12" s="579"/>
      <c r="F12" s="580"/>
      <c r="G12" s="580"/>
      <c r="H12" s="580"/>
      <c r="I12" s="567">
        <f t="shared" si="0"/>
        <v>0</v>
      </c>
      <c r="J12" s="567">
        <f t="shared" si="0"/>
        <v>0</v>
      </c>
      <c r="K12" s="450">
        <f t="shared" si="1"/>
        <v>0</v>
      </c>
      <c r="L12" s="565"/>
      <c r="M12" s="579"/>
      <c r="N12" s="580"/>
      <c r="O12" s="450">
        <f t="shared" si="2"/>
        <v>0</v>
      </c>
      <c r="P12" s="585"/>
      <c r="Q12" s="585"/>
    </row>
    <row r="13" spans="1:15" ht="12.75">
      <c r="A13" s="1150">
        <v>8</v>
      </c>
      <c r="B13" s="1283"/>
      <c r="C13" s="1287"/>
      <c r="D13" s="614"/>
      <c r="E13" s="581"/>
      <c r="F13" s="582"/>
      <c r="G13" s="582"/>
      <c r="H13" s="582"/>
      <c r="I13" s="566">
        <f t="shared" si="0"/>
        <v>0</v>
      </c>
      <c r="J13" s="566">
        <f t="shared" si="0"/>
        <v>0</v>
      </c>
      <c r="K13" s="449">
        <f t="shared" si="1"/>
        <v>0</v>
      </c>
      <c r="L13" s="568"/>
      <c r="M13" s="581"/>
      <c r="N13" s="582"/>
      <c r="O13" s="449">
        <f t="shared" si="2"/>
        <v>0</v>
      </c>
    </row>
    <row r="14" spans="1:15" ht="12.75">
      <c r="A14" s="1150">
        <v>9</v>
      </c>
      <c r="B14" s="1283"/>
      <c r="C14" s="1287"/>
      <c r="D14" s="615"/>
      <c r="E14" s="581"/>
      <c r="F14" s="582"/>
      <c r="G14" s="582"/>
      <c r="H14" s="582"/>
      <c r="I14" s="566">
        <f t="shared" si="0"/>
        <v>0</v>
      </c>
      <c r="J14" s="566">
        <f t="shared" si="0"/>
        <v>0</v>
      </c>
      <c r="K14" s="449">
        <f t="shared" si="1"/>
        <v>0</v>
      </c>
      <c r="L14" s="568"/>
      <c r="M14" s="581"/>
      <c r="N14" s="582"/>
      <c r="O14" s="449">
        <f t="shared" si="2"/>
        <v>0</v>
      </c>
    </row>
    <row r="15" spans="1:15" ht="12.75">
      <c r="A15" s="1150">
        <v>10</v>
      </c>
      <c r="B15" s="1283"/>
      <c r="C15" s="1287"/>
      <c r="D15" s="615"/>
      <c r="E15" s="581"/>
      <c r="F15" s="582"/>
      <c r="G15" s="582"/>
      <c r="H15" s="582"/>
      <c r="I15" s="566">
        <f t="shared" si="0"/>
        <v>0</v>
      </c>
      <c r="J15" s="566">
        <f t="shared" si="0"/>
        <v>0</v>
      </c>
      <c r="K15" s="449">
        <f t="shared" si="1"/>
        <v>0</v>
      </c>
      <c r="L15" s="568"/>
      <c r="M15" s="581"/>
      <c r="N15" s="582"/>
      <c r="O15" s="449">
        <f t="shared" si="2"/>
        <v>0</v>
      </c>
    </row>
    <row r="16" spans="1:15" ht="12.75">
      <c r="A16" s="1150">
        <v>11</v>
      </c>
      <c r="B16" s="1283"/>
      <c r="C16" s="1287"/>
      <c r="D16" s="614"/>
      <c r="E16" s="581"/>
      <c r="F16" s="582"/>
      <c r="G16" s="582"/>
      <c r="H16" s="582"/>
      <c r="I16" s="566">
        <f t="shared" si="0"/>
        <v>0</v>
      </c>
      <c r="J16" s="566">
        <f t="shared" si="0"/>
        <v>0</v>
      </c>
      <c r="K16" s="449">
        <f t="shared" si="1"/>
        <v>0</v>
      </c>
      <c r="L16" s="568"/>
      <c r="M16" s="581"/>
      <c r="N16" s="582"/>
      <c r="O16" s="449">
        <f t="shared" si="2"/>
        <v>0</v>
      </c>
    </row>
    <row r="17" spans="1:15" ht="12.75">
      <c r="A17" s="1150">
        <v>12</v>
      </c>
      <c r="B17" s="1283"/>
      <c r="C17" s="1287"/>
      <c r="D17" s="615"/>
      <c r="E17" s="581"/>
      <c r="F17" s="582"/>
      <c r="G17" s="582"/>
      <c r="H17" s="582"/>
      <c r="I17" s="566">
        <f t="shared" si="0"/>
        <v>0</v>
      </c>
      <c r="J17" s="566">
        <f t="shared" si="0"/>
        <v>0</v>
      </c>
      <c r="K17" s="449">
        <f t="shared" si="1"/>
        <v>0</v>
      </c>
      <c r="L17" s="568"/>
      <c r="M17" s="581"/>
      <c r="N17" s="582"/>
      <c r="O17" s="449">
        <f t="shared" si="2"/>
        <v>0</v>
      </c>
    </row>
    <row r="18" spans="1:15" ht="12.75">
      <c r="A18" s="1150">
        <v>13</v>
      </c>
      <c r="B18" s="1284"/>
      <c r="C18" s="1288"/>
      <c r="D18" s="615"/>
      <c r="E18" s="581"/>
      <c r="F18" s="582"/>
      <c r="G18" s="582"/>
      <c r="H18" s="582"/>
      <c r="I18" s="566">
        <f t="shared" si="0"/>
        <v>0</v>
      </c>
      <c r="J18" s="566">
        <f t="shared" si="0"/>
        <v>0</v>
      </c>
      <c r="K18" s="449">
        <f t="shared" si="1"/>
        <v>0</v>
      </c>
      <c r="L18" s="568"/>
      <c r="M18" s="581"/>
      <c r="N18" s="582"/>
      <c r="O18" s="449">
        <f t="shared" si="2"/>
        <v>0</v>
      </c>
    </row>
    <row r="19" spans="1:15" ht="12.75">
      <c r="A19" s="1150">
        <v>14</v>
      </c>
      <c r="B19" s="1285"/>
      <c r="C19" s="1289"/>
      <c r="D19" s="616"/>
      <c r="E19" s="617"/>
      <c r="F19" s="618"/>
      <c r="G19" s="618"/>
      <c r="H19" s="618"/>
      <c r="I19" s="619">
        <f t="shared" si="0"/>
        <v>0</v>
      </c>
      <c r="J19" s="619">
        <f t="shared" si="0"/>
        <v>0</v>
      </c>
      <c r="K19" s="620">
        <f t="shared" si="1"/>
        <v>0</v>
      </c>
      <c r="L19" s="568"/>
      <c r="M19" s="617"/>
      <c r="N19" s="618"/>
      <c r="O19" s="620">
        <f t="shared" si="2"/>
        <v>0</v>
      </c>
    </row>
    <row r="20" spans="1:15" ht="12.75">
      <c r="A20" s="1150">
        <v>15</v>
      </c>
      <c r="B20" s="1285"/>
      <c r="C20" s="1289"/>
      <c r="D20" s="616"/>
      <c r="E20" s="617"/>
      <c r="F20" s="618"/>
      <c r="G20" s="618"/>
      <c r="H20" s="618"/>
      <c r="I20" s="619">
        <f t="shared" si="0"/>
        <v>0</v>
      </c>
      <c r="J20" s="619">
        <f t="shared" si="0"/>
        <v>0</v>
      </c>
      <c r="K20" s="620">
        <f t="shared" si="1"/>
        <v>0</v>
      </c>
      <c r="L20" s="568"/>
      <c r="M20" s="617"/>
      <c r="N20" s="618"/>
      <c r="O20" s="620">
        <f t="shared" si="2"/>
        <v>0</v>
      </c>
    </row>
    <row r="21" spans="1:15" ht="12.75">
      <c r="A21" s="1150">
        <v>16</v>
      </c>
      <c r="B21" s="1285"/>
      <c r="C21" s="1289"/>
      <c r="D21" s="616"/>
      <c r="E21" s="617"/>
      <c r="F21" s="618"/>
      <c r="G21" s="618"/>
      <c r="H21" s="618"/>
      <c r="I21" s="619">
        <f t="shared" si="0"/>
        <v>0</v>
      </c>
      <c r="J21" s="619">
        <f t="shared" si="0"/>
        <v>0</v>
      </c>
      <c r="K21" s="620">
        <f t="shared" si="1"/>
        <v>0</v>
      </c>
      <c r="L21" s="568"/>
      <c r="M21" s="581"/>
      <c r="N21" s="582"/>
      <c r="O21" s="449">
        <f t="shared" si="2"/>
        <v>0</v>
      </c>
    </row>
    <row r="22" spans="1:15" ht="12.75">
      <c r="A22" s="1150">
        <v>17</v>
      </c>
      <c r="B22" s="1285"/>
      <c r="C22" s="1289"/>
      <c r="D22" s="621"/>
      <c r="E22" s="617"/>
      <c r="F22" s="618"/>
      <c r="G22" s="618"/>
      <c r="H22" s="618"/>
      <c r="I22" s="619">
        <f t="shared" si="0"/>
        <v>0</v>
      </c>
      <c r="J22" s="619">
        <f t="shared" si="0"/>
        <v>0</v>
      </c>
      <c r="K22" s="620">
        <f t="shared" si="1"/>
        <v>0</v>
      </c>
      <c r="L22" s="568"/>
      <c r="M22" s="581"/>
      <c r="N22" s="582"/>
      <c r="O22" s="449">
        <f t="shared" si="2"/>
        <v>0</v>
      </c>
    </row>
    <row r="23" spans="1:15" ht="12.75">
      <c r="A23" s="1150">
        <v>18</v>
      </c>
      <c r="B23" s="1285"/>
      <c r="C23" s="1289"/>
      <c r="D23" s="621"/>
      <c r="E23" s="617"/>
      <c r="F23" s="618"/>
      <c r="G23" s="618"/>
      <c r="H23" s="618"/>
      <c r="I23" s="619">
        <f t="shared" si="0"/>
        <v>0</v>
      </c>
      <c r="J23" s="619">
        <f t="shared" si="0"/>
        <v>0</v>
      </c>
      <c r="K23" s="620">
        <f t="shared" si="1"/>
        <v>0</v>
      </c>
      <c r="L23" s="568"/>
      <c r="M23" s="581"/>
      <c r="N23" s="582"/>
      <c r="O23" s="449">
        <f t="shared" si="2"/>
        <v>0</v>
      </c>
    </row>
    <row r="24" spans="1:15" ht="12.75">
      <c r="A24" s="1150">
        <v>19</v>
      </c>
      <c r="B24" s="1285"/>
      <c r="C24" s="1289"/>
      <c r="D24" s="621"/>
      <c r="E24" s="617"/>
      <c r="F24" s="618"/>
      <c r="G24" s="618"/>
      <c r="H24" s="618"/>
      <c r="I24" s="619">
        <f t="shared" si="0"/>
        <v>0</v>
      </c>
      <c r="J24" s="619">
        <f t="shared" si="0"/>
        <v>0</v>
      </c>
      <c r="K24" s="620">
        <f t="shared" si="1"/>
        <v>0</v>
      </c>
      <c r="L24" s="568"/>
      <c r="M24" s="581"/>
      <c r="N24" s="582"/>
      <c r="O24" s="449">
        <f t="shared" si="2"/>
        <v>0</v>
      </c>
    </row>
    <row r="25" spans="1:15" ht="12.75">
      <c r="A25" s="1150">
        <v>20</v>
      </c>
      <c r="B25" s="1285"/>
      <c r="C25" s="1289"/>
      <c r="D25" s="621"/>
      <c r="E25" s="617"/>
      <c r="F25" s="618"/>
      <c r="G25" s="618"/>
      <c r="H25" s="618"/>
      <c r="I25" s="619">
        <f t="shared" si="0"/>
        <v>0</v>
      </c>
      <c r="J25" s="619">
        <f t="shared" si="0"/>
        <v>0</v>
      </c>
      <c r="K25" s="620">
        <f t="shared" si="1"/>
        <v>0</v>
      </c>
      <c r="L25" s="568"/>
      <c r="M25" s="581"/>
      <c r="N25" s="582"/>
      <c r="O25" s="449">
        <f t="shared" si="2"/>
        <v>0</v>
      </c>
    </row>
    <row r="26" spans="1:15" ht="12.75">
      <c r="A26" s="1150">
        <v>21</v>
      </c>
      <c r="B26" s="1285"/>
      <c r="C26" s="1289"/>
      <c r="D26" s="621"/>
      <c r="E26" s="617"/>
      <c r="F26" s="618"/>
      <c r="G26" s="618"/>
      <c r="H26" s="618"/>
      <c r="I26" s="619">
        <f t="shared" si="0"/>
        <v>0</v>
      </c>
      <c r="J26" s="619">
        <f t="shared" si="0"/>
        <v>0</v>
      </c>
      <c r="K26" s="620">
        <f t="shared" si="1"/>
        <v>0</v>
      </c>
      <c r="L26" s="568"/>
      <c r="M26" s="581"/>
      <c r="N26" s="582"/>
      <c r="O26" s="449">
        <f t="shared" si="2"/>
        <v>0</v>
      </c>
    </row>
    <row r="27" spans="1:15" ht="12.75">
      <c r="A27" s="1150">
        <v>22</v>
      </c>
      <c r="B27" s="1285"/>
      <c r="C27" s="1289"/>
      <c r="D27" s="621"/>
      <c r="E27" s="617"/>
      <c r="F27" s="618"/>
      <c r="G27" s="618"/>
      <c r="H27" s="618"/>
      <c r="I27" s="619">
        <f t="shared" si="0"/>
        <v>0</v>
      </c>
      <c r="J27" s="619">
        <f t="shared" si="0"/>
        <v>0</v>
      </c>
      <c r="K27" s="620">
        <f t="shared" si="1"/>
        <v>0</v>
      </c>
      <c r="L27" s="568"/>
      <c r="M27" s="581"/>
      <c r="N27" s="582"/>
      <c r="O27" s="449">
        <f t="shared" si="2"/>
        <v>0</v>
      </c>
    </row>
    <row r="28" spans="1:15" ht="12.75">
      <c r="A28" s="1150">
        <v>23</v>
      </c>
      <c r="B28" s="1285"/>
      <c r="C28" s="1289"/>
      <c r="D28" s="621"/>
      <c r="E28" s="617"/>
      <c r="F28" s="618"/>
      <c r="G28" s="618"/>
      <c r="H28" s="618"/>
      <c r="I28" s="619">
        <f>+E28+G28</f>
        <v>0</v>
      </c>
      <c r="J28" s="619">
        <f t="shared" si="0"/>
        <v>0</v>
      </c>
      <c r="K28" s="620">
        <f t="shared" si="1"/>
        <v>0</v>
      </c>
      <c r="L28" s="568"/>
      <c r="M28" s="581"/>
      <c r="N28" s="582"/>
      <c r="O28" s="449">
        <f t="shared" si="2"/>
        <v>0</v>
      </c>
    </row>
    <row r="29" spans="1:15" ht="13.5" thickBot="1">
      <c r="A29" s="1150">
        <v>24</v>
      </c>
      <c r="B29" s="1285"/>
      <c r="C29" s="1290"/>
      <c r="D29" s="622"/>
      <c r="E29" s="583"/>
      <c r="F29" s="584"/>
      <c r="G29" s="584"/>
      <c r="H29" s="584"/>
      <c r="I29" s="569">
        <f>+E29+G29</f>
        <v>0</v>
      </c>
      <c r="J29" s="619">
        <f>+F29+H29</f>
        <v>0</v>
      </c>
      <c r="K29" s="620">
        <f t="shared" si="1"/>
        <v>0</v>
      </c>
      <c r="L29" s="568"/>
      <c r="M29" s="583"/>
      <c r="N29" s="584"/>
      <c r="O29" s="570">
        <f t="shared" si="2"/>
        <v>0</v>
      </c>
    </row>
    <row r="30" spans="1:17" s="167" customFormat="1" ht="12.75" customHeight="1" thickBot="1">
      <c r="A30" s="1120">
        <f>+A29+1</f>
        <v>25</v>
      </c>
      <c r="B30" s="1281">
        <v>10</v>
      </c>
      <c r="C30" s="1291" t="s">
        <v>1050</v>
      </c>
      <c r="D30" s="571"/>
      <c r="E30" s="1103">
        <f aca="true" t="shared" si="3" ref="E30:K30">SUM(E6:E29)</f>
        <v>0</v>
      </c>
      <c r="F30" s="1100">
        <f t="shared" si="3"/>
        <v>0</v>
      </c>
      <c r="G30" s="1100">
        <f t="shared" si="3"/>
        <v>0</v>
      </c>
      <c r="H30" s="1100">
        <f t="shared" si="3"/>
        <v>0</v>
      </c>
      <c r="I30" s="1100">
        <f t="shared" si="3"/>
        <v>0</v>
      </c>
      <c r="J30" s="1100">
        <f t="shared" si="3"/>
        <v>0</v>
      </c>
      <c r="K30" s="1101">
        <f t="shared" si="3"/>
        <v>0</v>
      </c>
      <c r="L30" s="1121"/>
      <c r="M30" s="1103">
        <f>SUM(M6:M29)</f>
        <v>0</v>
      </c>
      <c r="N30" s="1100">
        <f>SUM(N6:N29)</f>
        <v>0</v>
      </c>
      <c r="O30" s="1101">
        <f>SUM(O6:O29)</f>
        <v>0</v>
      </c>
      <c r="P30" s="586"/>
      <c r="Q30" s="586"/>
    </row>
    <row r="31" spans="1:17" s="184" customFormat="1" ht="15">
      <c r="A31" s="572"/>
      <c r="B31" s="572"/>
      <c r="C31" s="573"/>
      <c r="D31" s="573"/>
      <c r="E31" s="574"/>
      <c r="F31" s="574"/>
      <c r="G31" s="574"/>
      <c r="H31" s="574"/>
      <c r="I31" s="574"/>
      <c r="J31" s="574"/>
      <c r="K31" s="574"/>
      <c r="L31" s="575"/>
      <c r="M31" s="574"/>
      <c r="N31" s="574"/>
      <c r="O31" s="574"/>
      <c r="P31" s="587"/>
      <c r="Q31" s="587"/>
    </row>
    <row r="32" spans="1:15" ht="18" customHeight="1">
      <c r="A32" s="576" t="s">
        <v>578</v>
      </c>
      <c r="B32" s="576"/>
      <c r="C32" s="554"/>
      <c r="D32" s="554"/>
      <c r="E32" s="554"/>
      <c r="F32" s="554"/>
      <c r="G32" s="554"/>
      <c r="H32" s="554"/>
      <c r="I32" s="554"/>
      <c r="J32" s="554"/>
      <c r="K32" s="554"/>
      <c r="L32" s="554"/>
      <c r="M32" s="554"/>
      <c r="N32" s="554"/>
      <c r="O32" s="554"/>
    </row>
    <row r="33" spans="1:15" ht="24" customHeight="1">
      <c r="A33" s="1451" t="s">
        <v>1123</v>
      </c>
      <c r="B33" s="1451"/>
      <c r="C33" s="1451"/>
      <c r="D33" s="1451"/>
      <c r="E33" s="1451"/>
      <c r="F33" s="1451"/>
      <c r="G33" s="1451"/>
      <c r="H33" s="1451"/>
      <c r="I33" s="1451"/>
      <c r="J33" s="1451"/>
      <c r="K33" s="1451"/>
      <c r="L33" s="1451"/>
      <c r="M33" s="1451"/>
      <c r="N33" s="1451"/>
      <c r="O33" s="1451"/>
    </row>
    <row r="34" spans="1:15" ht="14.25" customHeight="1">
      <c r="A34" s="1451" t="s">
        <v>1126</v>
      </c>
      <c r="B34" s="1451"/>
      <c r="C34" s="1451"/>
      <c r="D34" s="1451"/>
      <c r="E34" s="1451"/>
      <c r="F34" s="1451"/>
      <c r="G34" s="1451"/>
      <c r="H34" s="1451"/>
      <c r="I34" s="1451"/>
      <c r="J34" s="1451"/>
      <c r="K34" s="1451"/>
      <c r="L34" s="1451"/>
      <c r="M34" s="1451"/>
      <c r="N34" s="1451"/>
      <c r="O34" s="1451"/>
    </row>
    <row r="35" spans="1:15" ht="12.75">
      <c r="A35" s="1451" t="s">
        <v>726</v>
      </c>
      <c r="B35" s="1451"/>
      <c r="C35" s="1451"/>
      <c r="D35" s="1451"/>
      <c r="E35" s="1451"/>
      <c r="F35" s="1451"/>
      <c r="G35" s="1451"/>
      <c r="H35" s="1451"/>
      <c r="I35" s="1451"/>
      <c r="J35" s="1451"/>
      <c r="K35" s="1451"/>
      <c r="L35" s="1451"/>
      <c r="M35" s="1451"/>
      <c r="N35" s="1451"/>
      <c r="O35" s="1451"/>
    </row>
    <row r="36" spans="1:15" ht="12.75" customHeight="1">
      <c r="A36" s="1451" t="s">
        <v>1051</v>
      </c>
      <c r="B36" s="1451"/>
      <c r="C36" s="1451"/>
      <c r="D36" s="1451"/>
      <c r="E36" s="1451"/>
      <c r="F36" s="1451"/>
      <c r="G36" s="1451"/>
      <c r="H36" s="1451"/>
      <c r="I36" s="1451"/>
      <c r="J36" s="1451"/>
      <c r="K36" s="1451"/>
      <c r="L36" s="1451"/>
      <c r="M36" s="1451"/>
      <c r="N36" s="1451"/>
      <c r="O36" s="1451"/>
    </row>
    <row r="37" spans="1:15" ht="12.75" customHeight="1">
      <c r="A37" s="1451" t="s">
        <v>1124</v>
      </c>
      <c r="B37" s="1451"/>
      <c r="C37" s="1451"/>
      <c r="D37" s="1451"/>
      <c r="E37" s="1451"/>
      <c r="F37" s="1451"/>
      <c r="G37" s="1451"/>
      <c r="H37" s="1451"/>
      <c r="I37" s="1451"/>
      <c r="J37" s="1451"/>
      <c r="K37" s="1451"/>
      <c r="L37" s="1451"/>
      <c r="M37" s="1451"/>
      <c r="N37" s="1451"/>
      <c r="O37" s="1451"/>
    </row>
    <row r="39" ht="12.75">
      <c r="A39" s="163" t="s">
        <v>1125</v>
      </c>
    </row>
    <row r="40" s="164" customFormat="1" ht="12.75"/>
    <row r="41" s="164" customFormat="1" ht="12.75"/>
    <row r="42" s="164" customFormat="1" ht="12.75"/>
    <row r="43" s="164" customFormat="1" ht="12.75"/>
    <row r="44" s="164" customFormat="1" ht="12.75"/>
    <row r="45" s="164" customFormat="1" ht="12.75"/>
    <row r="46" s="164" customFormat="1" ht="12.75"/>
    <row r="47" s="164" customFormat="1" ht="12.75"/>
    <row r="48" s="164" customFormat="1" ht="12.75"/>
    <row r="49" s="164" customFormat="1" ht="12.75"/>
    <row r="50" s="164" customFormat="1" ht="12.75"/>
    <row r="51" s="164" customFormat="1" ht="12.75"/>
  </sheetData>
  <sheetProtection/>
  <mergeCells count="15">
    <mergeCell ref="C3:C5"/>
    <mergeCell ref="D3:D5"/>
    <mergeCell ref="E3:F3"/>
    <mergeCell ref="G3:H3"/>
    <mergeCell ref="I3:J3"/>
    <mergeCell ref="A35:O35"/>
    <mergeCell ref="A36:O36"/>
    <mergeCell ref="A37:O37"/>
    <mergeCell ref="K3:K4"/>
    <mergeCell ref="M3:M4"/>
    <mergeCell ref="N3:N4"/>
    <mergeCell ref="O3:O4"/>
    <mergeCell ref="A33:O33"/>
    <mergeCell ref="A34:O34"/>
    <mergeCell ref="A3:A5"/>
  </mergeCells>
  <printOptions horizontalCentered="1" verticalCentered="1"/>
  <pageMargins left="0.4330708661417323" right="0.35433070866141736" top="0.3937007874015748" bottom="0.3937007874015748" header="0.5118110236220472" footer="0.5118110236220472"/>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školství, mládeže a tělovýchovy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machackova</dc:creator>
  <cp:keywords/>
  <dc:description/>
  <cp:lastModifiedBy>POKUSNY UCET,ZAM,CIVT</cp:lastModifiedBy>
  <cp:lastPrinted>2019-03-20T14:29:52Z</cp:lastPrinted>
  <dcterms:created xsi:type="dcterms:W3CDTF">2010-10-08T09:48:15Z</dcterms:created>
  <dcterms:modified xsi:type="dcterms:W3CDTF">2019-05-13T06:32:06Z</dcterms:modified>
  <cp:category/>
  <cp:version/>
  <cp:contentType/>
  <cp:contentStatus/>
</cp:coreProperties>
</file>