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ylvie\Desktop\"/>
    </mc:Choice>
  </mc:AlternateContent>
  <bookViews>
    <workbookView xWindow="0" yWindow="0" windowWidth="19200" windowHeight="8235" firstSheet="3" activeTab="22"/>
  </bookViews>
  <sheets>
    <sheet name="1" sheetId="1" r:id="rId1"/>
    <sheet name="2" sheetId="2" r:id="rId2"/>
    <sheet name="2.a" sheetId="3" r:id="rId3"/>
    <sheet name="2.b" sheetId="4" r:id="rId4"/>
    <sheet name="3" sheetId="5" r:id="rId5"/>
    <sheet name="5" sheetId="6" r:id="rId6"/>
    <sheet name="5.a" sheetId="7" r:id="rId7"/>
    <sheet name="5.b" sheetId="8" r:id="rId8"/>
    <sheet name="5.c" sheetId="9" r:id="rId9"/>
    <sheet name="5.d" sheetId="10" r:id="rId10"/>
    <sheet name="6" sheetId="11" r:id="rId11"/>
    <sheet name="7" sheetId="12" r:id="rId12"/>
    <sheet name="8" sheetId="25"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Area" localSheetId="5">'5'!$A$1:$M$55</definedName>
    <definedName name="_xlnm.Print_Area" localSheetId="6">'5.a'!$A$1:$P$51</definedName>
    <definedName name="_xlnm.Print_Area" localSheetId="7">'5.b'!$A$1:$P$56</definedName>
    <definedName name="_xlnm.Print_Area" localSheetId="8">'5.c'!$A$1:$N$20</definedName>
    <definedName name="_xlnm.Print_Area" localSheetId="9">'5.d'!$A$1:$S$46</definedName>
    <definedName name="_xlnm.Print_Area" localSheetId="11">'7'!$A$1:$F$24</definedName>
    <definedName name="_xlnm.Print_Area" localSheetId="12">'8'!$A$1:$Z$39</definedName>
    <definedName name="Print_Area" localSheetId="0">'1'!$A$1:$E$148</definedName>
    <definedName name="Print_Area" localSheetId="16">'11.a'!$A$1:$C$20</definedName>
    <definedName name="Print_Area" localSheetId="17">'11.b'!$A$1:$C$33</definedName>
    <definedName name="Print_Area" localSheetId="18">'11.c'!$A$1:$C$15</definedName>
    <definedName name="Print_Area" localSheetId="1">'2'!$A$1:$E$104</definedName>
    <definedName name="Print_Area" localSheetId="2">'2.a'!$A$1:$E$99</definedName>
    <definedName name="Print_Area" localSheetId="3">'2.b'!$A$1:$E$99</definedName>
    <definedName name="Print_Area" localSheetId="4">'3'!$A$1:$D$4</definedName>
    <definedName name="Print_Area" localSheetId="10">'6'!$A$1:$F$31</definedName>
    <definedName name="Print_Titles" localSheetId="0">'1'!$A$5:$IV$5</definedName>
    <definedName name="Print_Titles" localSheetId="1">'2'!$A$5:$IV$5</definedName>
    <definedName name="Print_Titles" localSheetId="2">'2.a'!$A$5:$IV$5</definedName>
    <definedName name="Print_Titles" localSheetId="3">'2.b'!$A$5:$IV$5</definedName>
  </definedNames>
  <calcPr calcId="152511"/>
</workbook>
</file>

<file path=xl/calcChain.xml><?xml version="1.0" encoding="utf-8"?>
<calcChain xmlns="http://schemas.openxmlformats.org/spreadsheetml/2006/main">
  <c r="J24" i="10" l="1"/>
  <c r="I24" i="10"/>
  <c r="D48" i="8" l="1"/>
  <c r="E48" i="8" l="1"/>
  <c r="I31" i="10" l="1"/>
  <c r="J31" i="10"/>
  <c r="H34" i="10"/>
  <c r="H31" i="10" s="1"/>
  <c r="G34" i="10"/>
  <c r="G31" i="10" s="1"/>
  <c r="C10" i="20" l="1"/>
  <c r="I15" i="10" l="1"/>
  <c r="J15" i="10"/>
  <c r="L31" i="25" l="1"/>
  <c r="K31" i="25"/>
  <c r="L30" i="25"/>
  <c r="K30" i="25"/>
  <c r="M30" i="25" s="1"/>
  <c r="G30" i="25"/>
  <c r="L29" i="25"/>
  <c r="K29" i="25"/>
  <c r="M29" i="25" s="1"/>
  <c r="G29" i="25"/>
  <c r="L28" i="25"/>
  <c r="K28" i="25"/>
  <c r="M28" i="25" s="1"/>
  <c r="G28" i="25"/>
  <c r="I27" i="25"/>
  <c r="I32" i="25" s="1"/>
  <c r="H27" i="25"/>
  <c r="H32" i="25" s="1"/>
  <c r="F27" i="25"/>
  <c r="L27" i="25" s="1"/>
  <c r="L32" i="25" s="1"/>
  <c r="L33" i="25" s="1"/>
  <c r="E27" i="25"/>
  <c r="E32" i="25" s="1"/>
  <c r="L26" i="25"/>
  <c r="K26" i="25"/>
  <c r="M26" i="25" s="1"/>
  <c r="G26" i="25"/>
  <c r="L25" i="25"/>
  <c r="K25" i="25"/>
  <c r="M25" i="25" s="1"/>
  <c r="G25" i="25"/>
  <c r="L24" i="25"/>
  <c r="K24" i="25"/>
  <c r="M24" i="25" s="1"/>
  <c r="G24" i="25"/>
  <c r="L23" i="25"/>
  <c r="K23" i="25"/>
  <c r="M23" i="25" s="1"/>
  <c r="G23" i="25"/>
  <c r="L22" i="25"/>
  <c r="K22" i="25"/>
  <c r="M22" i="25" s="1"/>
  <c r="G22" i="25"/>
  <c r="L21" i="25"/>
  <c r="K21" i="25"/>
  <c r="M21" i="25" s="1"/>
  <c r="G21" i="25"/>
  <c r="X14" i="25"/>
  <c r="W14" i="25"/>
  <c r="V14" i="25"/>
  <c r="U14" i="25"/>
  <c r="T14" i="25"/>
  <c r="S14" i="25"/>
  <c r="R14" i="25"/>
  <c r="Q14" i="25"/>
  <c r="P14" i="25"/>
  <c r="O14" i="25"/>
  <c r="N14" i="25"/>
  <c r="M14" i="25"/>
  <c r="L14" i="25"/>
  <c r="K14" i="25"/>
  <c r="J14" i="25"/>
  <c r="I14" i="25"/>
  <c r="H14" i="25"/>
  <c r="G14" i="25"/>
  <c r="F14" i="25"/>
  <c r="E14" i="25"/>
  <c r="Z13" i="25"/>
  <c r="Y13" i="25"/>
  <c r="Z12" i="25"/>
  <c r="Y12" i="25"/>
  <c r="Z11" i="25"/>
  <c r="Y11" i="25"/>
  <c r="Z10" i="25"/>
  <c r="Y10" i="25"/>
  <c r="Z9" i="25"/>
  <c r="Y9" i="25"/>
  <c r="Y14" i="25" s="1"/>
  <c r="Z14" i="25" l="1"/>
  <c r="F32" i="25"/>
  <c r="K27" i="25"/>
  <c r="G27" i="25"/>
  <c r="M27" i="25" l="1"/>
  <c r="K32" i="25"/>
  <c r="E24" i="14"/>
  <c r="F24" i="14"/>
  <c r="H24" i="14"/>
  <c r="I24" i="14"/>
  <c r="J24" i="14"/>
  <c r="G27" i="14"/>
  <c r="G24" i="14" s="1"/>
  <c r="D24" i="14"/>
  <c r="G23" i="14"/>
  <c r="D23" i="14" s="1"/>
  <c r="G24" i="10"/>
  <c r="Q54" i="8" s="1"/>
  <c r="E36" i="8"/>
  <c r="E9" i="8"/>
  <c r="D9" i="8"/>
  <c r="E12" i="8"/>
  <c r="D12" i="8"/>
  <c r="D41" i="8"/>
  <c r="E17" i="7"/>
  <c r="E13" i="7"/>
  <c r="D13" i="7"/>
  <c r="E12" i="7"/>
  <c r="E9" i="7"/>
  <c r="D17" i="7"/>
  <c r="D9" i="7"/>
  <c r="E10" i="11"/>
  <c r="K24" i="14" l="1"/>
  <c r="K11" i="6"/>
  <c r="J11" i="6"/>
  <c r="D12" i="12" l="1"/>
  <c r="D13" i="12"/>
  <c r="E13" i="12"/>
  <c r="E7" i="12"/>
  <c r="E8" i="7" l="1"/>
  <c r="D7" i="21" l="1"/>
  <c r="D9" i="14"/>
  <c r="D18" i="14"/>
  <c r="E19" i="14"/>
  <c r="F19" i="14"/>
  <c r="G19" i="14"/>
  <c r="H19" i="14"/>
  <c r="I19" i="14"/>
  <c r="J19" i="14"/>
  <c r="D19" i="14"/>
  <c r="E15" i="14"/>
  <c r="F15" i="14"/>
  <c r="G15" i="14"/>
  <c r="H15" i="14"/>
  <c r="I15" i="14"/>
  <c r="J15" i="14"/>
  <c r="D15" i="14"/>
  <c r="D7" i="14" l="1"/>
  <c r="D14" i="12"/>
  <c r="D9" i="12"/>
  <c r="H15" i="10" l="1"/>
  <c r="C4" i="5" l="1"/>
  <c r="B4" i="5"/>
  <c r="M15" i="10" l="1"/>
  <c r="N15" i="10"/>
  <c r="G15" i="10"/>
  <c r="N7" i="8" l="1"/>
  <c r="C16" i="23" l="1"/>
  <c r="C10" i="23"/>
  <c r="C13" i="22"/>
  <c r="C14" i="22" s="1"/>
  <c r="E22" i="21"/>
  <c r="D22" i="21"/>
  <c r="E21" i="21"/>
  <c r="D21" i="21"/>
  <c r="E20" i="21"/>
  <c r="D20" i="21"/>
  <c r="E19" i="21"/>
  <c r="E23" i="21" s="1"/>
  <c r="D19" i="21"/>
  <c r="E18" i="21"/>
  <c r="D18" i="21"/>
  <c r="F17" i="21"/>
  <c r="F16" i="21"/>
  <c r="K12" i="16" s="1"/>
  <c r="F15" i="21"/>
  <c r="F14" i="21"/>
  <c r="E13" i="21"/>
  <c r="D13" i="21"/>
  <c r="F12" i="21"/>
  <c r="I13" i="16" s="1"/>
  <c r="F11" i="21"/>
  <c r="I12" i="16" s="1"/>
  <c r="F10" i="21"/>
  <c r="F9" i="21"/>
  <c r="E8" i="21"/>
  <c r="D8" i="21"/>
  <c r="F7" i="21"/>
  <c r="H13" i="16" s="1"/>
  <c r="F6" i="21"/>
  <c r="H12" i="16" s="1"/>
  <c r="F5" i="21"/>
  <c r="F4" i="21"/>
  <c r="C15" i="20"/>
  <c r="C16" i="20" s="1"/>
  <c r="C9" i="20"/>
  <c r="C7" i="19"/>
  <c r="C9" i="19" s="1"/>
  <c r="C21" i="18"/>
  <c r="C15" i="18"/>
  <c r="C10" i="18"/>
  <c r="C14" i="18" s="1"/>
  <c r="C14" i="17"/>
  <c r="C8" i="17"/>
  <c r="I7" i="16" s="1"/>
  <c r="K15" i="16"/>
  <c r="J15" i="16"/>
  <c r="H15" i="16"/>
  <c r="I14" i="16"/>
  <c r="H14" i="16"/>
  <c r="K13" i="16"/>
  <c r="J10" i="16"/>
  <c r="I10" i="16"/>
  <c r="H10" i="16"/>
  <c r="K9" i="16"/>
  <c r="H9" i="16"/>
  <c r="J8" i="16"/>
  <c r="H8" i="16"/>
  <c r="K7" i="16"/>
  <c r="J7" i="16"/>
  <c r="H7" i="16"/>
  <c r="L7" i="16" s="1"/>
  <c r="A7" i="16"/>
  <c r="A8" i="16" s="1"/>
  <c r="A9" i="16" s="1"/>
  <c r="A10" i="16" s="1"/>
  <c r="A11" i="16" s="1"/>
  <c r="A14" i="16" s="1"/>
  <c r="A15" i="16" s="1"/>
  <c r="K32" i="15"/>
  <c r="J32" i="15"/>
  <c r="H32" i="15"/>
  <c r="G32" i="15"/>
  <c r="F32" i="15"/>
  <c r="E32" i="15"/>
  <c r="D32" i="15"/>
  <c r="C32" i="15"/>
  <c r="L31" i="15"/>
  <c r="N31" i="15" s="1"/>
  <c r="I31" i="15"/>
  <c r="M31" i="15" s="1"/>
  <c r="L30" i="15"/>
  <c r="N30" i="15" s="1"/>
  <c r="I30" i="15"/>
  <c r="M30" i="15" s="1"/>
  <c r="L29" i="15"/>
  <c r="N29" i="15" s="1"/>
  <c r="I29" i="15"/>
  <c r="M29" i="15" s="1"/>
  <c r="N28" i="15"/>
  <c r="L28" i="15"/>
  <c r="I28" i="15"/>
  <c r="M28" i="15" s="1"/>
  <c r="A28" i="15"/>
  <c r="A29" i="15" s="1"/>
  <c r="A30" i="15" s="1"/>
  <c r="A31" i="15" s="1"/>
  <c r="A32" i="15" s="1"/>
  <c r="L27" i="15"/>
  <c r="I27" i="15"/>
  <c r="K14" i="15"/>
  <c r="J14" i="15"/>
  <c r="H14" i="15"/>
  <c r="G14" i="15"/>
  <c r="F14" i="15"/>
  <c r="E14" i="15"/>
  <c r="D14" i="15"/>
  <c r="C14" i="15"/>
  <c r="L13" i="15"/>
  <c r="N13" i="15" s="1"/>
  <c r="I13" i="15"/>
  <c r="M13" i="15" s="1"/>
  <c r="L12" i="15"/>
  <c r="N12" i="15" s="1"/>
  <c r="I12" i="15"/>
  <c r="M12" i="15" s="1"/>
  <c r="N11" i="15"/>
  <c r="L11" i="15"/>
  <c r="I11" i="15"/>
  <c r="M11" i="15" s="1"/>
  <c r="L10" i="15"/>
  <c r="N10" i="15" s="1"/>
  <c r="I10" i="15"/>
  <c r="M10" i="15" s="1"/>
  <c r="A10" i="15"/>
  <c r="A11" i="15" s="1"/>
  <c r="A12" i="15" s="1"/>
  <c r="A13" i="15" s="1"/>
  <c r="A14" i="15" s="1"/>
  <c r="L9" i="15"/>
  <c r="N9" i="15" s="1"/>
  <c r="I9" i="15"/>
  <c r="M9" i="15" s="1"/>
  <c r="M14" i="15" s="1"/>
  <c r="K27" i="14"/>
  <c r="L27" i="14" s="1"/>
  <c r="K26" i="14"/>
  <c r="L26" i="14" s="1"/>
  <c r="K25" i="14"/>
  <c r="L25" i="14" s="1"/>
  <c r="K23" i="14"/>
  <c r="L23" i="14" s="1"/>
  <c r="K22" i="14"/>
  <c r="L22" i="14" s="1"/>
  <c r="K21" i="14"/>
  <c r="L21" i="14" s="1"/>
  <c r="K20" i="14"/>
  <c r="L20" i="14" s="1"/>
  <c r="K19" i="14"/>
  <c r="L19" i="14" s="1"/>
  <c r="K18" i="14"/>
  <c r="L18" i="14" s="1"/>
  <c r="K17" i="14"/>
  <c r="L17" i="14" s="1"/>
  <c r="K16" i="14"/>
  <c r="L16" i="14" s="1"/>
  <c r="K15" i="14"/>
  <c r="L15" i="14" s="1"/>
  <c r="K14" i="14"/>
  <c r="L14" i="14" s="1"/>
  <c r="K13" i="14"/>
  <c r="L13" i="14" s="1"/>
  <c r="K12" i="14"/>
  <c r="L12" i="14" s="1"/>
  <c r="K11" i="14"/>
  <c r="L11" i="14" s="1"/>
  <c r="K10" i="14"/>
  <c r="L10" i="14" s="1"/>
  <c r="K9" i="14"/>
  <c r="L9" i="14" s="1"/>
  <c r="K8" i="14"/>
  <c r="L8" i="14" s="1"/>
  <c r="M7" i="14"/>
  <c r="J7" i="14"/>
  <c r="I7" i="14"/>
  <c r="H7" i="14"/>
  <c r="G7" i="14"/>
  <c r="F7" i="14"/>
  <c r="E7" i="14"/>
  <c r="E28" i="14" s="1"/>
  <c r="E10" i="12"/>
  <c r="D10" i="12"/>
  <c r="C10" i="12"/>
  <c r="E5" i="12"/>
  <c r="D5" i="12"/>
  <c r="C5" i="12"/>
  <c r="C24" i="12" s="1"/>
  <c r="C25" i="12" s="1"/>
  <c r="F21" i="11"/>
  <c r="F20" i="11"/>
  <c r="F19" i="11"/>
  <c r="F18" i="11"/>
  <c r="F17" i="11"/>
  <c r="E16" i="11"/>
  <c r="D16" i="11"/>
  <c r="F15" i="11"/>
  <c r="F14" i="11"/>
  <c r="F13" i="11"/>
  <c r="F12" i="11"/>
  <c r="E11" i="11"/>
  <c r="D11" i="11"/>
  <c r="F10" i="11"/>
  <c r="F9" i="11"/>
  <c r="F8" i="11"/>
  <c r="F7" i="11"/>
  <c r="F6" i="11"/>
  <c r="E5" i="11"/>
  <c r="D5" i="11"/>
  <c r="L45" i="10"/>
  <c r="S45" i="10" s="1"/>
  <c r="K45" i="10"/>
  <c r="O45" i="10" s="1"/>
  <c r="L44" i="10"/>
  <c r="S44" i="10" s="1"/>
  <c r="K44" i="10"/>
  <c r="L43" i="10"/>
  <c r="S43" i="10" s="1"/>
  <c r="K43" i="10"/>
  <c r="O43" i="10" s="1"/>
  <c r="S42" i="10"/>
  <c r="L42" i="10"/>
  <c r="K42" i="10"/>
  <c r="O42" i="10" s="1"/>
  <c r="L41" i="10"/>
  <c r="S41" i="10" s="1"/>
  <c r="K41" i="10"/>
  <c r="O41" i="10" s="1"/>
  <c r="L40" i="10"/>
  <c r="K40" i="10"/>
  <c r="L38" i="10"/>
  <c r="S38" i="10" s="1"/>
  <c r="K38" i="10"/>
  <c r="L37" i="10"/>
  <c r="S37" i="10" s="1"/>
  <c r="K37" i="10"/>
  <c r="L36" i="10"/>
  <c r="S36" i="10" s="1"/>
  <c r="K36" i="10"/>
  <c r="L35" i="10"/>
  <c r="S35" i="10" s="1"/>
  <c r="K35" i="10"/>
  <c r="O35" i="10" s="1"/>
  <c r="L34" i="10"/>
  <c r="S34" i="10" s="1"/>
  <c r="K34" i="10"/>
  <c r="O34" i="10" s="1"/>
  <c r="L33" i="10"/>
  <c r="S33" i="10" s="1"/>
  <c r="K33" i="10"/>
  <c r="L32" i="10"/>
  <c r="S32" i="10" s="1"/>
  <c r="K32" i="10"/>
  <c r="O32" i="10" s="1"/>
  <c r="R30" i="10"/>
  <c r="P30" i="10"/>
  <c r="N30" i="10"/>
  <c r="M30" i="10"/>
  <c r="J30" i="10"/>
  <c r="I30" i="10"/>
  <c r="H30" i="10"/>
  <c r="G30" i="10"/>
  <c r="L29" i="10"/>
  <c r="S29" i="10" s="1"/>
  <c r="K29" i="10"/>
  <c r="L28" i="10"/>
  <c r="S28" i="10" s="1"/>
  <c r="K28" i="10"/>
  <c r="L27" i="10"/>
  <c r="K27" i="10"/>
  <c r="L26" i="10"/>
  <c r="S26" i="10" s="1"/>
  <c r="K26" i="10"/>
  <c r="O26" i="10" s="1"/>
  <c r="R25" i="10"/>
  <c r="P25" i="10"/>
  <c r="N25" i="10"/>
  <c r="M25" i="10"/>
  <c r="J25" i="10"/>
  <c r="I25" i="10"/>
  <c r="H25" i="10"/>
  <c r="G25" i="10"/>
  <c r="L24" i="10"/>
  <c r="S24" i="10" s="1"/>
  <c r="K24" i="10"/>
  <c r="L23" i="10"/>
  <c r="S23" i="10" s="1"/>
  <c r="K23" i="10"/>
  <c r="O23" i="10" s="1"/>
  <c r="L22" i="10"/>
  <c r="S22" i="10" s="1"/>
  <c r="K22" i="10"/>
  <c r="L21" i="10"/>
  <c r="S21" i="10" s="1"/>
  <c r="K21" i="10"/>
  <c r="O21" i="10" s="1"/>
  <c r="L20" i="10"/>
  <c r="S20" i="10" s="1"/>
  <c r="K20" i="10"/>
  <c r="O20" i="10" s="1"/>
  <c r="L19" i="10"/>
  <c r="S19" i="10" s="1"/>
  <c r="K19" i="10"/>
  <c r="L18" i="10"/>
  <c r="S18" i="10" s="1"/>
  <c r="K18" i="10"/>
  <c r="L17" i="10"/>
  <c r="S17" i="10" s="1"/>
  <c r="K17" i="10"/>
  <c r="O17" i="10" s="1"/>
  <c r="L16" i="10"/>
  <c r="S16" i="10" s="1"/>
  <c r="K16" i="10"/>
  <c r="O16" i="10" s="1"/>
  <c r="L14" i="10"/>
  <c r="S14" i="10" s="1"/>
  <c r="K14" i="10"/>
  <c r="L13" i="10"/>
  <c r="S13" i="10" s="1"/>
  <c r="K13" i="10"/>
  <c r="S12" i="10"/>
  <c r="L12" i="10"/>
  <c r="K12" i="10"/>
  <c r="O12" i="10" s="1"/>
  <c r="S11" i="10"/>
  <c r="L11" i="10"/>
  <c r="K11" i="10"/>
  <c r="O11" i="10" s="1"/>
  <c r="L10" i="10"/>
  <c r="S10" i="10" s="1"/>
  <c r="K10" i="10"/>
  <c r="O10" i="10" s="1"/>
  <c r="L9" i="10"/>
  <c r="K9" i="10"/>
  <c r="S8" i="10"/>
  <c r="L8" i="10"/>
  <c r="K8" i="10"/>
  <c r="O8" i="10" s="1"/>
  <c r="A7" i="10"/>
  <c r="A8" i="10" s="1"/>
  <c r="A9" i="10" s="1"/>
  <c r="A10" i="10" s="1"/>
  <c r="A11" i="10" s="1"/>
  <c r="A12" i="10" s="1"/>
  <c r="A13" i="10" s="1"/>
  <c r="A14" i="10" s="1"/>
  <c r="A15" i="10" s="1"/>
  <c r="A16" i="10" s="1"/>
  <c r="A17" i="10" s="1"/>
  <c r="A18" i="10" s="1"/>
  <c r="A19" i="10" s="1"/>
  <c r="A20" i="10" s="1"/>
  <c r="A21" i="10" s="1"/>
  <c r="A23" i="10" s="1"/>
  <c r="A24" i="10" s="1"/>
  <c r="A25" i="10" s="1"/>
  <c r="A26" i="10" s="1"/>
  <c r="A27" i="10" s="1"/>
  <c r="A28" i="10" s="1"/>
  <c r="R6" i="10"/>
  <c r="R46" i="10" s="1"/>
  <c r="P6" i="10"/>
  <c r="N6" i="10"/>
  <c r="M6" i="10"/>
  <c r="J6" i="10"/>
  <c r="I6" i="10"/>
  <c r="H6" i="10"/>
  <c r="G6" i="10"/>
  <c r="H16" i="6" s="1"/>
  <c r="M20" i="9"/>
  <c r="L20" i="9"/>
  <c r="G20" i="9"/>
  <c r="K15" i="6" s="1"/>
  <c r="F20" i="9"/>
  <c r="J15" i="6" s="1"/>
  <c r="E20" i="9"/>
  <c r="I15" i="6" s="1"/>
  <c r="D20" i="9"/>
  <c r="H15" i="6" s="1"/>
  <c r="A20" i="9"/>
  <c r="N19" i="9"/>
  <c r="I19" i="9"/>
  <c r="H19" i="9"/>
  <c r="J19" i="9" s="1"/>
  <c r="I18" i="9"/>
  <c r="N18" i="9" s="1"/>
  <c r="H18" i="9"/>
  <c r="N17" i="9"/>
  <c r="I17" i="9"/>
  <c r="H17" i="9"/>
  <c r="J17" i="9" s="1"/>
  <c r="I16" i="9"/>
  <c r="N16" i="9" s="1"/>
  <c r="H16" i="9"/>
  <c r="N15" i="9"/>
  <c r="I15" i="9"/>
  <c r="H15" i="9"/>
  <c r="J15" i="9" s="1"/>
  <c r="I14" i="9"/>
  <c r="N14" i="9" s="1"/>
  <c r="H14" i="9"/>
  <c r="N13" i="9"/>
  <c r="I13" i="9"/>
  <c r="H13" i="9"/>
  <c r="J13" i="9" s="1"/>
  <c r="I12" i="9"/>
  <c r="N12" i="9" s="1"/>
  <c r="H12" i="9"/>
  <c r="N11" i="9"/>
  <c r="I11" i="9"/>
  <c r="H11" i="9"/>
  <c r="J11" i="9" s="1"/>
  <c r="I10" i="9"/>
  <c r="N10" i="9" s="1"/>
  <c r="H10" i="9"/>
  <c r="N9" i="9"/>
  <c r="I9" i="9"/>
  <c r="H9" i="9"/>
  <c r="J9" i="9" s="1"/>
  <c r="I8" i="9"/>
  <c r="N8" i="9" s="1"/>
  <c r="H8" i="9"/>
  <c r="I7" i="9"/>
  <c r="N7" i="9" s="1"/>
  <c r="H7" i="9"/>
  <c r="I6" i="9"/>
  <c r="H6" i="9"/>
  <c r="I55" i="8"/>
  <c r="P55" i="8" s="1"/>
  <c r="H55" i="8"/>
  <c r="I54" i="8"/>
  <c r="H54" i="8"/>
  <c r="O53" i="8"/>
  <c r="L53" i="8"/>
  <c r="K53" i="8"/>
  <c r="J53" i="8"/>
  <c r="G53" i="8"/>
  <c r="F53" i="8"/>
  <c r="E53" i="8"/>
  <c r="D53" i="8"/>
  <c r="P52" i="8"/>
  <c r="I52" i="8"/>
  <c r="H52" i="8"/>
  <c r="M52" i="8" s="1"/>
  <c r="I51" i="8"/>
  <c r="P51" i="8" s="1"/>
  <c r="H51" i="8"/>
  <c r="I50" i="8"/>
  <c r="H50" i="8"/>
  <c r="O49" i="8"/>
  <c r="N49" i="8"/>
  <c r="L49" i="8"/>
  <c r="K49" i="8"/>
  <c r="K46" i="8" s="1"/>
  <c r="J49" i="8"/>
  <c r="G49" i="8"/>
  <c r="F49" i="8"/>
  <c r="E49" i="8"/>
  <c r="D49" i="8"/>
  <c r="I48" i="8"/>
  <c r="P48" i="8" s="1"/>
  <c r="P47" i="8" s="1"/>
  <c r="H48" i="8"/>
  <c r="O47" i="8"/>
  <c r="O46" i="8" s="1"/>
  <c r="N47" i="8"/>
  <c r="L47" i="8"/>
  <c r="K47" i="8"/>
  <c r="J47" i="8"/>
  <c r="J46" i="8" s="1"/>
  <c r="G47" i="8"/>
  <c r="F47" i="8"/>
  <c r="F46" i="8" s="1"/>
  <c r="E47" i="8"/>
  <c r="D47" i="8"/>
  <c r="L46" i="8"/>
  <c r="G46" i="8"/>
  <c r="I45" i="8"/>
  <c r="P45" i="8" s="1"/>
  <c r="H45" i="8"/>
  <c r="I44" i="8"/>
  <c r="H44" i="8"/>
  <c r="O43" i="8"/>
  <c r="L43" i="8"/>
  <c r="K43" i="8"/>
  <c r="J43" i="8"/>
  <c r="G43" i="8"/>
  <c r="F43" i="8"/>
  <c r="E43" i="8"/>
  <c r="D43" i="8"/>
  <c r="I42" i="8"/>
  <c r="P42" i="8" s="1"/>
  <c r="H42" i="8"/>
  <c r="I41" i="8"/>
  <c r="P41" i="8" s="1"/>
  <c r="H41" i="8"/>
  <c r="I40" i="8"/>
  <c r="H40" i="8"/>
  <c r="I39" i="8"/>
  <c r="P39" i="8" s="1"/>
  <c r="H39" i="8"/>
  <c r="P38" i="8"/>
  <c r="I38" i="8"/>
  <c r="H38" i="8"/>
  <c r="M38" i="8" s="1"/>
  <c r="O37" i="8"/>
  <c r="L37" i="8"/>
  <c r="K37" i="8"/>
  <c r="J37" i="8"/>
  <c r="J25" i="8" s="1"/>
  <c r="G37" i="8"/>
  <c r="F37" i="8"/>
  <c r="E37" i="8"/>
  <c r="D37" i="8"/>
  <c r="I36" i="8"/>
  <c r="H36" i="8"/>
  <c r="I35" i="8"/>
  <c r="P35" i="8" s="1"/>
  <c r="H35" i="8"/>
  <c r="I34" i="8"/>
  <c r="P34" i="8" s="1"/>
  <c r="H34" i="8"/>
  <c r="I33" i="8"/>
  <c r="P33" i="8" s="1"/>
  <c r="H33" i="8"/>
  <c r="I32" i="8"/>
  <c r="H32" i="8"/>
  <c r="I31" i="8"/>
  <c r="P31" i="8" s="1"/>
  <c r="H31" i="8"/>
  <c r="P30" i="8"/>
  <c r="I30" i="8"/>
  <c r="H30" i="8"/>
  <c r="M30" i="8" s="1"/>
  <c r="I29" i="8"/>
  <c r="P29" i="8" s="1"/>
  <c r="H29" i="8"/>
  <c r="I28" i="8"/>
  <c r="H28" i="8"/>
  <c r="I27" i="8"/>
  <c r="P27" i="8" s="1"/>
  <c r="H27" i="8"/>
  <c r="M27" i="8" s="1"/>
  <c r="O26" i="8"/>
  <c r="L26" i="8"/>
  <c r="K26" i="8"/>
  <c r="K25" i="8" s="1"/>
  <c r="J26" i="8"/>
  <c r="G26" i="8"/>
  <c r="G25" i="8" s="1"/>
  <c r="F26" i="8"/>
  <c r="E26" i="8"/>
  <c r="D26" i="8"/>
  <c r="O25" i="8"/>
  <c r="I24" i="8"/>
  <c r="H24" i="8"/>
  <c r="I23" i="8"/>
  <c r="P23" i="8" s="1"/>
  <c r="H23" i="8"/>
  <c r="P22" i="8"/>
  <c r="I22" i="8"/>
  <c r="H22" i="8"/>
  <c r="M22" i="8" s="1"/>
  <c r="I21" i="8"/>
  <c r="P21" i="8" s="1"/>
  <c r="H21" i="8"/>
  <c r="M21" i="8" s="1"/>
  <c r="I20" i="8"/>
  <c r="H20" i="8"/>
  <c r="I19" i="8"/>
  <c r="P19" i="8" s="1"/>
  <c r="H19" i="8"/>
  <c r="M19" i="8" s="1"/>
  <c r="I18" i="8"/>
  <c r="P18" i="8" s="1"/>
  <c r="H18" i="8"/>
  <c r="I17" i="8"/>
  <c r="P17" i="8" s="1"/>
  <c r="H17" i="8"/>
  <c r="I16" i="8"/>
  <c r="H16" i="8"/>
  <c r="O15" i="8"/>
  <c r="O14" i="8" s="1"/>
  <c r="L15" i="8"/>
  <c r="K15" i="8"/>
  <c r="K14" i="8" s="1"/>
  <c r="J15" i="8"/>
  <c r="J14" i="8" s="1"/>
  <c r="G15" i="8"/>
  <c r="G14" i="8" s="1"/>
  <c r="F15" i="8"/>
  <c r="F14" i="8" s="1"/>
  <c r="E15" i="8"/>
  <c r="E14" i="8" s="1"/>
  <c r="D15" i="8"/>
  <c r="L14" i="8"/>
  <c r="D14" i="8"/>
  <c r="I13" i="8"/>
  <c r="P13" i="8" s="1"/>
  <c r="H13" i="8"/>
  <c r="I12" i="8"/>
  <c r="H12" i="8"/>
  <c r="I11" i="8"/>
  <c r="P11" i="8" s="1"/>
  <c r="H11" i="8"/>
  <c r="M11" i="8" s="1"/>
  <c r="O10" i="8"/>
  <c r="L10" i="8"/>
  <c r="L8" i="8" s="1"/>
  <c r="K10" i="8"/>
  <c r="K8" i="8" s="1"/>
  <c r="J10" i="8"/>
  <c r="G10" i="8"/>
  <c r="G8" i="8" s="1"/>
  <c r="F10" i="8"/>
  <c r="F8" i="8" s="1"/>
  <c r="F7" i="8" s="1"/>
  <c r="E10" i="8"/>
  <c r="E8" i="8" s="1"/>
  <c r="D10" i="8"/>
  <c r="D8" i="8" s="1"/>
  <c r="I9" i="8"/>
  <c r="P9" i="8" s="1"/>
  <c r="H9" i="8"/>
  <c r="O8" i="8"/>
  <c r="J8" i="8"/>
  <c r="J7" i="8" s="1"/>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I50" i="7"/>
  <c r="P50" i="7" s="1"/>
  <c r="H50" i="7"/>
  <c r="I49" i="7"/>
  <c r="P49" i="7" s="1"/>
  <c r="P48" i="7" s="1"/>
  <c r="H49" i="7"/>
  <c r="O48" i="7"/>
  <c r="L48" i="7"/>
  <c r="K48" i="7"/>
  <c r="J48" i="7"/>
  <c r="I48" i="7"/>
  <c r="G48" i="7"/>
  <c r="F48" i="7"/>
  <c r="E48" i="7"/>
  <c r="D48" i="7"/>
  <c r="I47" i="7"/>
  <c r="P47" i="7" s="1"/>
  <c r="H47" i="7"/>
  <c r="M47" i="7" s="1"/>
  <c r="I46" i="7"/>
  <c r="P46" i="7" s="1"/>
  <c r="H46" i="7"/>
  <c r="I45" i="7"/>
  <c r="P45" i="7" s="1"/>
  <c r="P44" i="7" s="1"/>
  <c r="H45" i="7"/>
  <c r="O44" i="7"/>
  <c r="O41" i="7" s="1"/>
  <c r="L44" i="7"/>
  <c r="K44" i="7"/>
  <c r="J44" i="7"/>
  <c r="I44" i="7"/>
  <c r="G44" i="7"/>
  <c r="F44" i="7"/>
  <c r="E44" i="7"/>
  <c r="D44" i="7"/>
  <c r="I43" i="7"/>
  <c r="P43" i="7" s="1"/>
  <c r="P42" i="7" s="1"/>
  <c r="H43" i="7"/>
  <c r="O42" i="7"/>
  <c r="L42" i="7"/>
  <c r="L41" i="7" s="1"/>
  <c r="K42" i="7"/>
  <c r="J42" i="7"/>
  <c r="G42" i="7"/>
  <c r="G41" i="7" s="1"/>
  <c r="F42" i="7"/>
  <c r="E42" i="7"/>
  <c r="D42" i="7"/>
  <c r="D41" i="7" s="1"/>
  <c r="I40" i="7"/>
  <c r="H40" i="7"/>
  <c r="I39" i="7"/>
  <c r="P39" i="7" s="1"/>
  <c r="H39" i="7"/>
  <c r="P38" i="7"/>
  <c r="I38" i="7"/>
  <c r="H38" i="7"/>
  <c r="O37" i="7"/>
  <c r="L37" i="7"/>
  <c r="K37" i="7"/>
  <c r="J37" i="7"/>
  <c r="G37" i="7"/>
  <c r="F37" i="7"/>
  <c r="E37" i="7"/>
  <c r="D37" i="7"/>
  <c r="I36" i="7"/>
  <c r="H36" i="7"/>
  <c r="I35" i="7"/>
  <c r="P35" i="7" s="1"/>
  <c r="H35" i="7"/>
  <c r="P34" i="7"/>
  <c r="I34" i="7"/>
  <c r="H34" i="7"/>
  <c r="M34" i="7" s="1"/>
  <c r="I33" i="7"/>
  <c r="P33" i="7" s="1"/>
  <c r="H33" i="7"/>
  <c r="M33" i="7" s="1"/>
  <c r="I32" i="7"/>
  <c r="H32" i="7"/>
  <c r="I31" i="7"/>
  <c r="P31" i="7" s="1"/>
  <c r="H31" i="7"/>
  <c r="M31" i="7" s="1"/>
  <c r="I30" i="7"/>
  <c r="P30" i="7" s="1"/>
  <c r="H30" i="7"/>
  <c r="I29" i="7"/>
  <c r="P29" i="7" s="1"/>
  <c r="H29" i="7"/>
  <c r="I28" i="7"/>
  <c r="P28" i="7" s="1"/>
  <c r="H28" i="7"/>
  <c r="M28" i="7" s="1"/>
  <c r="I27" i="7"/>
  <c r="P27" i="7" s="1"/>
  <c r="H27" i="7"/>
  <c r="M27" i="7" s="1"/>
  <c r="I26" i="7"/>
  <c r="P26" i="7" s="1"/>
  <c r="H26" i="7"/>
  <c r="I25" i="7"/>
  <c r="P25" i="7" s="1"/>
  <c r="H25" i="7"/>
  <c r="O24" i="7"/>
  <c r="L24" i="7"/>
  <c r="K24" i="7"/>
  <c r="J24" i="7"/>
  <c r="G24" i="7"/>
  <c r="F24" i="7"/>
  <c r="E24" i="7"/>
  <c r="D24" i="7"/>
  <c r="I23" i="7"/>
  <c r="P23" i="7" s="1"/>
  <c r="H23" i="7"/>
  <c r="M23" i="7" s="1"/>
  <c r="I22" i="7"/>
  <c r="P22" i="7" s="1"/>
  <c r="H22" i="7"/>
  <c r="M22" i="7" s="1"/>
  <c r="I21" i="7"/>
  <c r="P21" i="7" s="1"/>
  <c r="H21" i="7"/>
  <c r="I20" i="7"/>
  <c r="P20" i="7" s="1"/>
  <c r="H20" i="7"/>
  <c r="I19" i="7"/>
  <c r="H19" i="7"/>
  <c r="I18" i="7"/>
  <c r="P18" i="7" s="1"/>
  <c r="H18" i="7"/>
  <c r="I17" i="7"/>
  <c r="H17" i="7"/>
  <c r="O16" i="7"/>
  <c r="L16" i="7"/>
  <c r="K16" i="7"/>
  <c r="J16" i="7"/>
  <c r="G16" i="7"/>
  <c r="F16" i="7"/>
  <c r="E16" i="7"/>
  <c r="I10" i="6" s="1"/>
  <c r="D16" i="7"/>
  <c r="H10" i="6" s="1"/>
  <c r="L10" i="6" s="1"/>
  <c r="I15" i="7"/>
  <c r="H15" i="7"/>
  <c r="P14" i="7"/>
  <c r="I14" i="7"/>
  <c r="H14" i="7"/>
  <c r="M14" i="7" s="1"/>
  <c r="I13" i="7"/>
  <c r="P13" i="7" s="1"/>
  <c r="H13" i="7"/>
  <c r="I12" i="7"/>
  <c r="P12" i="7" s="1"/>
  <c r="H12" i="7"/>
  <c r="I11" i="7"/>
  <c r="H11" i="7"/>
  <c r="I10" i="7"/>
  <c r="P10" i="7" s="1"/>
  <c r="H10" i="7"/>
  <c r="I9" i="7"/>
  <c r="H9" i="7"/>
  <c r="O8" i="7"/>
  <c r="L8" i="7"/>
  <c r="L7" i="7" s="1"/>
  <c r="K8" i="7"/>
  <c r="J8" i="7"/>
  <c r="J7" i="7" s="1"/>
  <c r="G8" i="7"/>
  <c r="F8" i="7"/>
  <c r="F7" i="7" s="1"/>
  <c r="D8" i="7"/>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K55" i="6"/>
  <c r="J55" i="6"/>
  <c r="I55" i="6"/>
  <c r="H55" i="6"/>
  <c r="K54" i="6"/>
  <c r="J54" i="6"/>
  <c r="K53" i="6"/>
  <c r="J53" i="6"/>
  <c r="J52" i="6" s="1"/>
  <c r="K51" i="6"/>
  <c r="J51" i="6"/>
  <c r="I51" i="6"/>
  <c r="H51" i="6"/>
  <c r="K49" i="6"/>
  <c r="J49" i="6"/>
  <c r="K46" i="6"/>
  <c r="J46" i="6"/>
  <c r="I46" i="6"/>
  <c r="H46" i="6"/>
  <c r="K45" i="6"/>
  <c r="J45" i="6"/>
  <c r="K44" i="6"/>
  <c r="J44" i="6"/>
  <c r="I44" i="6"/>
  <c r="H44" i="6"/>
  <c r="K43" i="6"/>
  <c r="J43" i="6"/>
  <c r="K41" i="6"/>
  <c r="J41" i="6"/>
  <c r="I41" i="6"/>
  <c r="H41" i="6"/>
  <c r="K40" i="6"/>
  <c r="J40" i="6"/>
  <c r="K39" i="6"/>
  <c r="J39" i="6"/>
  <c r="M34" i="6"/>
  <c r="M55" i="6" s="1"/>
  <c r="L34" i="6"/>
  <c r="M33" i="6"/>
  <c r="M51" i="6" s="1"/>
  <c r="L33" i="6"/>
  <c r="L51" i="6" s="1"/>
  <c r="K32" i="6"/>
  <c r="J32" i="6"/>
  <c r="I32" i="6"/>
  <c r="H32" i="6"/>
  <c r="M30" i="6"/>
  <c r="L30" i="6"/>
  <c r="K29" i="6"/>
  <c r="J29" i="6"/>
  <c r="M28" i="6"/>
  <c r="L28" i="6"/>
  <c r="K26" i="6"/>
  <c r="J26" i="6"/>
  <c r="J25" i="6" s="1"/>
  <c r="M24" i="6"/>
  <c r="L24" i="6"/>
  <c r="K22" i="6"/>
  <c r="J22" i="6"/>
  <c r="M21" i="6"/>
  <c r="M44" i="6" s="1"/>
  <c r="L21" i="6"/>
  <c r="L44" i="6" s="1"/>
  <c r="M20" i="6"/>
  <c r="L20" i="6"/>
  <c r="L19" i="6" s="1"/>
  <c r="M19" i="6"/>
  <c r="K19" i="6"/>
  <c r="J19" i="6"/>
  <c r="J18" i="6" s="1"/>
  <c r="I19" i="6"/>
  <c r="H19" i="6"/>
  <c r="M10" i="6"/>
  <c r="K9" i="6"/>
  <c r="J9" i="6"/>
  <c r="G7" i="6"/>
  <c r="G8" i="6" s="1"/>
  <c r="G9" i="6" s="1"/>
  <c r="G10" i="6" s="1"/>
  <c r="G11" i="6" s="1"/>
  <c r="G12" i="6" s="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6" i="6" s="1"/>
  <c r="G37" i="6" s="1"/>
  <c r="G38" i="6" s="1"/>
  <c r="G39" i="6" s="1"/>
  <c r="G40" i="6" s="1"/>
  <c r="G41" i="6" s="1"/>
  <c r="G42" i="6" s="1"/>
  <c r="G43" i="6" s="1"/>
  <c r="G44" i="6" s="1"/>
  <c r="G45" i="6" s="1"/>
  <c r="G46" i="6" s="1"/>
  <c r="G47" i="6" s="1"/>
  <c r="G48" i="6" s="1"/>
  <c r="G49" i="6" s="1"/>
  <c r="G50" i="6" s="1"/>
  <c r="G51" i="6" s="1"/>
  <c r="G52" i="6" s="1"/>
  <c r="G53" i="6" s="1"/>
  <c r="G54" i="6" s="1"/>
  <c r="G55" i="6" s="1"/>
  <c r="D4" i="5"/>
  <c r="E86" i="4"/>
  <c r="D86" i="4"/>
  <c r="E82" i="4"/>
  <c r="D82" i="4"/>
  <c r="E74" i="4"/>
  <c r="D74" i="4"/>
  <c r="E66" i="4"/>
  <c r="D66" i="4"/>
  <c r="E61" i="4"/>
  <c r="D61" i="4"/>
  <c r="E56" i="4"/>
  <c r="D56" i="4"/>
  <c r="E52" i="4"/>
  <c r="D52" i="4"/>
  <c r="D88" i="4" s="1"/>
  <c r="D91" i="4" s="1"/>
  <c r="E46" i="4"/>
  <c r="D46" i="4"/>
  <c r="E43" i="4"/>
  <c r="D43" i="4"/>
  <c r="E36" i="4"/>
  <c r="D36" i="4"/>
  <c r="E27" i="4"/>
  <c r="D27" i="4"/>
  <c r="E23" i="4"/>
  <c r="D23" i="4"/>
  <c r="E17" i="4"/>
  <c r="D17" i="4"/>
  <c r="E12" i="4"/>
  <c r="D12" i="4"/>
  <c r="E7" i="4"/>
  <c r="E48" i="4" s="1"/>
  <c r="E50" i="4" s="1"/>
  <c r="D7" i="4"/>
  <c r="D48" i="4" s="1"/>
  <c r="D50" i="4" s="1"/>
  <c r="E86" i="3"/>
  <c r="D86" i="3"/>
  <c r="E82" i="3"/>
  <c r="D82" i="3"/>
  <c r="E74" i="3"/>
  <c r="D74" i="3"/>
  <c r="E66" i="3"/>
  <c r="D66" i="3"/>
  <c r="E61" i="3"/>
  <c r="D61" i="3"/>
  <c r="E56" i="3"/>
  <c r="D56" i="3"/>
  <c r="E52" i="3"/>
  <c r="E88" i="3" s="1"/>
  <c r="E91" i="3" s="1"/>
  <c r="D52" i="3"/>
  <c r="E46" i="3"/>
  <c r="D46" i="3"/>
  <c r="E43" i="3"/>
  <c r="D43" i="3"/>
  <c r="E36" i="3"/>
  <c r="D36" i="3"/>
  <c r="E27" i="3"/>
  <c r="D27" i="3"/>
  <c r="E23" i="3"/>
  <c r="D23" i="3"/>
  <c r="E17" i="3"/>
  <c r="D17" i="3"/>
  <c r="E12" i="3"/>
  <c r="D12" i="3"/>
  <c r="E7" i="3"/>
  <c r="D7" i="3"/>
  <c r="E93" i="2"/>
  <c r="D93" i="2"/>
  <c r="E90" i="2"/>
  <c r="D90" i="2"/>
  <c r="E89" i="2"/>
  <c r="D89" i="2"/>
  <c r="E87" i="2"/>
  <c r="D87" i="2"/>
  <c r="D86" i="2" s="1"/>
  <c r="E86" i="2"/>
  <c r="E85" i="2"/>
  <c r="D85" i="2"/>
  <c r="E84" i="2"/>
  <c r="D84" i="2"/>
  <c r="E83" i="2"/>
  <c r="D83" i="2"/>
  <c r="E82" i="2"/>
  <c r="E81" i="2"/>
  <c r="D81" i="2"/>
  <c r="E80" i="2"/>
  <c r="D80" i="2"/>
  <c r="E79" i="2"/>
  <c r="D79" i="2"/>
  <c r="E78" i="2"/>
  <c r="D78" i="2"/>
  <c r="E77" i="2"/>
  <c r="D77" i="2"/>
  <c r="E76" i="2"/>
  <c r="D76" i="2"/>
  <c r="E75" i="2"/>
  <c r="D75" i="2"/>
  <c r="E74" i="2"/>
  <c r="E73" i="2"/>
  <c r="D73" i="2"/>
  <c r="E72" i="2"/>
  <c r="D72" i="2"/>
  <c r="E71" i="2"/>
  <c r="D71" i="2"/>
  <c r="E70" i="2"/>
  <c r="D70" i="2"/>
  <c r="E69" i="2"/>
  <c r="D69" i="2"/>
  <c r="E68" i="2"/>
  <c r="D68" i="2"/>
  <c r="E67" i="2"/>
  <c r="D67" i="2"/>
  <c r="E65" i="2"/>
  <c r="D65" i="2"/>
  <c r="E64" i="2"/>
  <c r="D64" i="2"/>
  <c r="E63" i="2"/>
  <c r="D63" i="2"/>
  <c r="E62" i="2"/>
  <c r="E61" i="2" s="1"/>
  <c r="D62" i="2"/>
  <c r="D61" i="2" s="1"/>
  <c r="E60" i="2"/>
  <c r="D60" i="2"/>
  <c r="E59" i="2"/>
  <c r="D59" i="2"/>
  <c r="E58" i="2"/>
  <c r="D58" i="2"/>
  <c r="E57" i="2"/>
  <c r="D57" i="2"/>
  <c r="E56" i="2"/>
  <c r="E55" i="2"/>
  <c r="D55" i="2"/>
  <c r="E54" i="2"/>
  <c r="D54" i="2"/>
  <c r="E53" i="2"/>
  <c r="D53" i="2"/>
  <c r="E49" i="2"/>
  <c r="D49" i="2"/>
  <c r="E47" i="2"/>
  <c r="E46" i="2" s="1"/>
  <c r="D47" i="2"/>
  <c r="D46" i="2" s="1"/>
  <c r="E45" i="2"/>
  <c r="D45" i="2"/>
  <c r="E44" i="2"/>
  <c r="D44" i="2"/>
  <c r="E43" i="2"/>
  <c r="E42" i="2"/>
  <c r="D42" i="2"/>
  <c r="E41" i="2"/>
  <c r="D41" i="2"/>
  <c r="E40" i="2"/>
  <c r="D40" i="2"/>
  <c r="E39" i="2"/>
  <c r="D39" i="2"/>
  <c r="E38" i="2"/>
  <c r="D38" i="2"/>
  <c r="E37" i="2"/>
  <c r="E36" i="2" s="1"/>
  <c r="D37" i="2"/>
  <c r="E35" i="2"/>
  <c r="D35" i="2"/>
  <c r="E34" i="2"/>
  <c r="D34" i="2"/>
  <c r="E33" i="2"/>
  <c r="D33" i="2"/>
  <c r="E32" i="2"/>
  <c r="D32" i="2"/>
  <c r="E31" i="2"/>
  <c r="D31" i="2"/>
  <c r="E30" i="2"/>
  <c r="D30" i="2"/>
  <c r="E29" i="2"/>
  <c r="D29" i="2"/>
  <c r="E28" i="2"/>
  <c r="D28" i="2"/>
  <c r="E27" i="2"/>
  <c r="E26" i="2"/>
  <c r="D26" i="2"/>
  <c r="E25" i="2"/>
  <c r="D25" i="2"/>
  <c r="E24" i="2"/>
  <c r="D24" i="2"/>
  <c r="D23" i="2" s="1"/>
  <c r="E23" i="2"/>
  <c r="E22" i="2"/>
  <c r="D22" i="2"/>
  <c r="E21" i="2"/>
  <c r="D21" i="2"/>
  <c r="E20" i="2"/>
  <c r="D20" i="2"/>
  <c r="E19" i="2"/>
  <c r="D19" i="2"/>
  <c r="E18" i="2"/>
  <c r="E17" i="2" s="1"/>
  <c r="D18" i="2"/>
  <c r="E16" i="2"/>
  <c r="D16" i="2"/>
  <c r="E15" i="2"/>
  <c r="D15" i="2"/>
  <c r="E14" i="2"/>
  <c r="D14" i="2"/>
  <c r="E13" i="2"/>
  <c r="D13" i="2"/>
  <c r="E11" i="2"/>
  <c r="D11" i="2"/>
  <c r="E10" i="2"/>
  <c r="D10" i="2"/>
  <c r="E9" i="2"/>
  <c r="D9" i="2"/>
  <c r="E8" i="2"/>
  <c r="D8" i="2"/>
  <c r="E7" i="2"/>
  <c r="E138" i="1"/>
  <c r="D138" i="1"/>
  <c r="E114" i="1"/>
  <c r="D114" i="1"/>
  <c r="E106" i="1"/>
  <c r="D106" i="1"/>
  <c r="E104" i="1"/>
  <c r="D104" i="1"/>
  <c r="E98" i="1"/>
  <c r="D98" i="1"/>
  <c r="E94" i="1"/>
  <c r="D94" i="1"/>
  <c r="E87" i="1"/>
  <c r="D87" i="1"/>
  <c r="E78" i="1"/>
  <c r="D78" i="1"/>
  <c r="E58" i="1"/>
  <c r="D58" i="1"/>
  <c r="E48" i="1"/>
  <c r="D48" i="1"/>
  <c r="E35" i="1"/>
  <c r="D35" i="1"/>
  <c r="E27" i="1"/>
  <c r="D27" i="1"/>
  <c r="E16" i="1"/>
  <c r="D16" i="1"/>
  <c r="E8" i="1"/>
  <c r="D8" i="1"/>
  <c r="D43" i="2" l="1"/>
  <c r="D52" i="2"/>
  <c r="D88" i="2" s="1"/>
  <c r="D91" i="2" s="1"/>
  <c r="E66" i="2"/>
  <c r="D92" i="4"/>
  <c r="K25" i="6"/>
  <c r="M38" i="7"/>
  <c r="H37" i="7"/>
  <c r="O56" i="8"/>
  <c r="C15" i="17"/>
  <c r="E52" i="2"/>
  <c r="E88" i="2" s="1"/>
  <c r="E91" i="2" s="1"/>
  <c r="D56" i="2"/>
  <c r="D66" i="2"/>
  <c r="D82" i="2"/>
  <c r="E88" i="4"/>
  <c r="E91" i="4" s="1"/>
  <c r="E92" i="4" s="1"/>
  <c r="E94" i="4" s="1"/>
  <c r="K18" i="6"/>
  <c r="L41" i="6"/>
  <c r="K42" i="6"/>
  <c r="M46" i="6"/>
  <c r="G7" i="7"/>
  <c r="G51" i="7" s="1"/>
  <c r="K7" i="7"/>
  <c r="O7" i="7"/>
  <c r="O51" i="7" s="1"/>
  <c r="M35" i="7"/>
  <c r="F41" i="7"/>
  <c r="D7" i="8"/>
  <c r="H11" i="6" s="1"/>
  <c r="F25" i="8"/>
  <c r="L25" i="8"/>
  <c r="M31" i="8"/>
  <c r="M46" i="10"/>
  <c r="P46" i="10"/>
  <c r="O9" i="10"/>
  <c r="O7" i="10" s="1"/>
  <c r="O13" i="10"/>
  <c r="O22" i="10"/>
  <c r="K39" i="10"/>
  <c r="J6" i="16"/>
  <c r="F51" i="7"/>
  <c r="L51" i="7"/>
  <c r="M20" i="7"/>
  <c r="M21" i="7"/>
  <c r="M30" i="7"/>
  <c r="K41" i="7"/>
  <c r="P41" i="7"/>
  <c r="J41" i="7"/>
  <c r="J51" i="7" s="1"/>
  <c r="M46" i="7"/>
  <c r="M50" i="7"/>
  <c r="O7" i="8"/>
  <c r="G7" i="8"/>
  <c r="K7" i="8"/>
  <c r="M18" i="8"/>
  <c r="M33" i="8"/>
  <c r="M34" i="8"/>
  <c r="M42" i="8"/>
  <c r="E46" i="8"/>
  <c r="N46" i="8"/>
  <c r="J8" i="9"/>
  <c r="J10" i="9"/>
  <c r="J12" i="9"/>
  <c r="J14" i="9"/>
  <c r="J16" i="9"/>
  <c r="J18" i="9"/>
  <c r="H46" i="10"/>
  <c r="I16" i="6"/>
  <c r="O18" i="10"/>
  <c r="O29" i="10"/>
  <c r="O37" i="10"/>
  <c r="O38" i="10"/>
  <c r="F16" i="11"/>
  <c r="N14" i="15"/>
  <c r="F18" i="21"/>
  <c r="K11" i="16" s="1"/>
  <c r="F20" i="21"/>
  <c r="F22" i="21"/>
  <c r="G46" i="10"/>
  <c r="J46" i="10"/>
  <c r="K16" i="6"/>
  <c r="K13" i="6" s="1"/>
  <c r="K12" i="6" s="1"/>
  <c r="K8" i="6" s="1"/>
  <c r="K7" i="6" s="1"/>
  <c r="K6" i="6" s="1"/>
  <c r="I46" i="10"/>
  <c r="J16" i="6"/>
  <c r="J13" i="6" s="1"/>
  <c r="J50" i="6" s="1"/>
  <c r="J48" i="6" s="1"/>
  <c r="J47" i="6" s="1"/>
  <c r="J7" i="9"/>
  <c r="K7" i="14"/>
  <c r="L24" i="14"/>
  <c r="L7" i="14" s="1"/>
  <c r="I20" i="9"/>
  <c r="M15" i="6"/>
  <c r="J6" i="9"/>
  <c r="L15" i="6"/>
  <c r="E7" i="8"/>
  <c r="I11" i="6" s="1"/>
  <c r="E25" i="8"/>
  <c r="D25" i="8"/>
  <c r="M10" i="7"/>
  <c r="M9" i="7"/>
  <c r="K52" i="6"/>
  <c r="F56" i="8"/>
  <c r="E24" i="12"/>
  <c r="K14" i="16"/>
  <c r="L14" i="16" s="1"/>
  <c r="C17" i="23"/>
  <c r="I15" i="16"/>
  <c r="L15" i="16" s="1"/>
  <c r="F13" i="21"/>
  <c r="I11" i="16" s="1"/>
  <c r="F19" i="21"/>
  <c r="L13" i="16"/>
  <c r="F8" i="21"/>
  <c r="H11" i="16" s="1"/>
  <c r="L11" i="16" s="1"/>
  <c r="L12" i="16"/>
  <c r="K10" i="16"/>
  <c r="L10" i="16" s="1"/>
  <c r="I9" i="16"/>
  <c r="D24" i="12"/>
  <c r="F5" i="11"/>
  <c r="F11" i="11"/>
  <c r="O24" i="10"/>
  <c r="M41" i="8"/>
  <c r="M39" i="8"/>
  <c r="M35" i="8"/>
  <c r="M23" i="8"/>
  <c r="L7" i="8"/>
  <c r="E7" i="7"/>
  <c r="I47" i="8"/>
  <c r="I16" i="7"/>
  <c r="M18" i="7"/>
  <c r="P17" i="7"/>
  <c r="M17" i="7"/>
  <c r="N6" i="9"/>
  <c r="J20" i="9"/>
  <c r="I42" i="7"/>
  <c r="I27" i="6" s="1"/>
  <c r="M43" i="7"/>
  <c r="M42" i="7" s="1"/>
  <c r="E41" i="7"/>
  <c r="M39" i="7"/>
  <c r="M26" i="7"/>
  <c r="M13" i="7"/>
  <c r="M12" i="7"/>
  <c r="I8" i="7"/>
  <c r="I14" i="6" s="1"/>
  <c r="P9" i="7"/>
  <c r="P8" i="7" s="1"/>
  <c r="E48" i="3"/>
  <c r="E50" i="3" s="1"/>
  <c r="E92" i="3" s="1"/>
  <c r="E94" i="3" s="1"/>
  <c r="E12" i="2"/>
  <c r="D74" i="2"/>
  <c r="D88" i="3"/>
  <c r="D91" i="3" s="1"/>
  <c r="D7" i="2"/>
  <c r="D36" i="2"/>
  <c r="D27" i="2"/>
  <c r="D17" i="2"/>
  <c r="D48" i="2" s="1"/>
  <c r="D50" i="2" s="1"/>
  <c r="D12" i="2"/>
  <c r="D48" i="3"/>
  <c r="D50" i="3" s="1"/>
  <c r="E93" i="1"/>
  <c r="E103" i="1"/>
  <c r="D103" i="1"/>
  <c r="D93" i="1"/>
  <c r="D142" i="1" s="1"/>
  <c r="E47" i="1"/>
  <c r="D47" i="1"/>
  <c r="E7" i="1"/>
  <c r="E91" i="1" s="1"/>
  <c r="D7" i="1"/>
  <c r="N46" i="10"/>
  <c r="D46" i="8"/>
  <c r="D56" i="8" s="1"/>
  <c r="H42" i="7"/>
  <c r="H27" i="6" s="1"/>
  <c r="H16" i="7"/>
  <c r="E48" i="2"/>
  <c r="E50" i="2" s="1"/>
  <c r="L32" i="6"/>
  <c r="L46" i="6"/>
  <c r="P11" i="7"/>
  <c r="M11" i="7"/>
  <c r="P15" i="7"/>
  <c r="M15" i="7"/>
  <c r="M17" i="8"/>
  <c r="H15" i="8"/>
  <c r="H14" i="8" s="1"/>
  <c r="M45" i="7"/>
  <c r="M44" i="7" s="1"/>
  <c r="H44" i="7"/>
  <c r="O19" i="10"/>
  <c r="K15" i="10"/>
  <c r="D94" i="4"/>
  <c r="D7" i="7"/>
  <c r="D51" i="7" s="1"/>
  <c r="H8" i="7"/>
  <c r="H14" i="6" s="1"/>
  <c r="P12" i="8"/>
  <c r="P10" i="8" s="1"/>
  <c r="P8" i="8" s="1"/>
  <c r="I10" i="8"/>
  <c r="I8" i="8" s="1"/>
  <c r="M12" i="8"/>
  <c r="H6" i="16"/>
  <c r="H16" i="16" s="1"/>
  <c r="J42" i="6"/>
  <c r="L55" i="6"/>
  <c r="P19" i="7"/>
  <c r="M19" i="7"/>
  <c r="P37" i="7"/>
  <c r="M49" i="7"/>
  <c r="H48" i="7"/>
  <c r="M48" i="8"/>
  <c r="M47" i="8" s="1"/>
  <c r="H47" i="8"/>
  <c r="M32" i="6"/>
  <c r="M41" i="6"/>
  <c r="I24" i="7"/>
  <c r="I23" i="6" s="1"/>
  <c r="M29" i="7"/>
  <c r="P32" i="7"/>
  <c r="M32" i="7"/>
  <c r="P36" i="7"/>
  <c r="M36" i="7"/>
  <c r="M9" i="8"/>
  <c r="K56" i="8"/>
  <c r="P16" i="8"/>
  <c r="M16" i="8"/>
  <c r="M15" i="8" s="1"/>
  <c r="I15" i="8"/>
  <c r="I14" i="8" s="1"/>
  <c r="P20" i="8"/>
  <c r="M20" i="8"/>
  <c r="P24" i="8"/>
  <c r="M24" i="8"/>
  <c r="M29" i="8"/>
  <c r="H26" i="8"/>
  <c r="H37" i="8"/>
  <c r="L7" i="10"/>
  <c r="M25" i="7"/>
  <c r="H24" i="7"/>
  <c r="H23" i="6" s="1"/>
  <c r="G56" i="8"/>
  <c r="M13" i="8"/>
  <c r="H10" i="8"/>
  <c r="H8" i="8" s="1"/>
  <c r="P40" i="8"/>
  <c r="P37" i="8" s="1"/>
  <c r="M40" i="8"/>
  <c r="I37" i="8"/>
  <c r="P44" i="8"/>
  <c r="M44" i="8"/>
  <c r="I43" i="8"/>
  <c r="P43" i="8" s="1"/>
  <c r="A30" i="10"/>
  <c r="A29" i="10"/>
  <c r="A31" i="10" s="1"/>
  <c r="A32" i="10" s="1"/>
  <c r="A33" i="10" s="1"/>
  <c r="A34" i="10" s="1"/>
  <c r="A35" i="10" s="1"/>
  <c r="A36" i="10" s="1"/>
  <c r="A37" i="10" s="1"/>
  <c r="A38" i="10" s="1"/>
  <c r="A39" i="10" s="1"/>
  <c r="A40" i="10" s="1"/>
  <c r="A41" i="10" s="1"/>
  <c r="A42" i="10" s="1"/>
  <c r="A43" i="10" s="1"/>
  <c r="A44" i="10" s="1"/>
  <c r="A45" i="10" s="1"/>
  <c r="A46" i="10" s="1"/>
  <c r="S27" i="10"/>
  <c r="L25" i="10"/>
  <c r="P40" i="7"/>
  <c r="M40" i="7"/>
  <c r="I37" i="7"/>
  <c r="J56" i="8"/>
  <c r="P28" i="8"/>
  <c r="I26" i="8"/>
  <c r="M28" i="8"/>
  <c r="P32" i="8"/>
  <c r="M32" i="8"/>
  <c r="P36" i="8"/>
  <c r="M36" i="8"/>
  <c r="M45" i="8"/>
  <c r="H43" i="8"/>
  <c r="S25" i="10"/>
  <c r="L14" i="15"/>
  <c r="M51" i="8"/>
  <c r="H49" i="8"/>
  <c r="M55" i="8"/>
  <c r="H53" i="8"/>
  <c r="N20" i="9"/>
  <c r="O14" i="10"/>
  <c r="O27" i="10"/>
  <c r="L31" i="10"/>
  <c r="O36" i="10"/>
  <c r="O44" i="10"/>
  <c r="I14" i="15"/>
  <c r="L9" i="16"/>
  <c r="C25" i="18"/>
  <c r="K8" i="16" s="1"/>
  <c r="O28" i="10"/>
  <c r="K25" i="10"/>
  <c r="L39" i="10"/>
  <c r="S39" i="10" s="1"/>
  <c r="S30" i="10" s="1"/>
  <c r="S40" i="10"/>
  <c r="I32" i="15"/>
  <c r="D23" i="21"/>
  <c r="P50" i="8"/>
  <c r="P49" i="8" s="1"/>
  <c r="I49" i="8"/>
  <c r="M50" i="8"/>
  <c r="I53" i="8"/>
  <c r="P54" i="8"/>
  <c r="P53" i="8" s="1"/>
  <c r="M54" i="8"/>
  <c r="O25" i="10"/>
  <c r="K31" i="10"/>
  <c r="O33" i="10"/>
  <c r="N27" i="15"/>
  <c r="N32" i="15" s="1"/>
  <c r="L32" i="15"/>
  <c r="I8" i="16"/>
  <c r="F21" i="21"/>
  <c r="F23" i="21" s="1"/>
  <c r="K7" i="10"/>
  <c r="S9" i="10"/>
  <c r="L15" i="10"/>
  <c r="S15" i="10" s="1"/>
  <c r="S6" i="10" s="1"/>
  <c r="O40" i="10"/>
  <c r="M27" i="15"/>
  <c r="M32" i="15" s="1"/>
  <c r="H20" i="9"/>
  <c r="D96" i="4" l="1"/>
  <c r="P46" i="8"/>
  <c r="E92" i="2"/>
  <c r="E94" i="2" s="1"/>
  <c r="D92" i="3"/>
  <c r="K51" i="7"/>
  <c r="S46" i="10"/>
  <c r="M53" i="8"/>
  <c r="I46" i="8"/>
  <c r="P26" i="8"/>
  <c r="P24" i="7"/>
  <c r="M48" i="7"/>
  <c r="M41" i="7" s="1"/>
  <c r="E142" i="1"/>
  <c r="E56" i="8"/>
  <c r="K38" i="6"/>
  <c r="K37" i="6" s="1"/>
  <c r="K36" i="6" s="1"/>
  <c r="J38" i="6"/>
  <c r="J37" i="6" s="1"/>
  <c r="J36" i="6" s="1"/>
  <c r="I31" i="6"/>
  <c r="M31" i="6" s="1"/>
  <c r="K50" i="6"/>
  <c r="K48" i="6" s="1"/>
  <c r="K47" i="6" s="1"/>
  <c r="J12" i="6"/>
  <c r="J8" i="6" s="1"/>
  <c r="J7" i="6" s="1"/>
  <c r="J6" i="6" s="1"/>
  <c r="K6" i="16"/>
  <c r="I41" i="7"/>
  <c r="I22" i="6"/>
  <c r="I18" i="6" s="1"/>
  <c r="I39" i="6"/>
  <c r="M23" i="6"/>
  <c r="M14" i="6"/>
  <c r="H26" i="6"/>
  <c r="H40" i="6"/>
  <c r="L27" i="6"/>
  <c r="H49" i="6"/>
  <c r="L23" i="6"/>
  <c r="H22" i="6"/>
  <c r="H18" i="6" s="1"/>
  <c r="H39" i="6"/>
  <c r="L14" i="6"/>
  <c r="C26" i="18"/>
  <c r="L8" i="16"/>
  <c r="L6" i="16" s="1"/>
  <c r="L16" i="16" s="1"/>
  <c r="I25" i="8"/>
  <c r="I17" i="6" s="1"/>
  <c r="M17" i="6" s="1"/>
  <c r="M37" i="8"/>
  <c r="M26" i="8"/>
  <c r="L56" i="8"/>
  <c r="I7" i="8"/>
  <c r="H7" i="7"/>
  <c r="P16" i="7"/>
  <c r="P7" i="7" s="1"/>
  <c r="P51" i="7" s="1"/>
  <c r="E51" i="7"/>
  <c r="D72" i="8"/>
  <c r="D76" i="8" s="1"/>
  <c r="I7" i="7"/>
  <c r="M16" i="7"/>
  <c r="H46" i="8"/>
  <c r="H31" i="6" s="1"/>
  <c r="M37" i="7"/>
  <c r="M24" i="7"/>
  <c r="M8" i="7"/>
  <c r="D92" i="2"/>
  <c r="D94" i="2" s="1"/>
  <c r="D97" i="2" s="1"/>
  <c r="D96" i="3"/>
  <c r="D91" i="1"/>
  <c r="H7" i="8"/>
  <c r="M10" i="8"/>
  <c r="M8" i="8" s="1"/>
  <c r="I6" i="16"/>
  <c r="D97" i="4"/>
  <c r="H41" i="7"/>
  <c r="H25" i="8"/>
  <c r="H17" i="6" s="1"/>
  <c r="L17" i="6" s="1"/>
  <c r="O15" i="10"/>
  <c r="O6" i="10" s="1"/>
  <c r="D96" i="2"/>
  <c r="P25" i="8"/>
  <c r="K30" i="10"/>
  <c r="O31" i="10"/>
  <c r="L30" i="10"/>
  <c r="O39" i="10"/>
  <c r="M43" i="8"/>
  <c r="M14" i="8"/>
  <c r="K6" i="10"/>
  <c r="L16" i="6" s="1"/>
  <c r="M49" i="8"/>
  <c r="M46" i="8" s="1"/>
  <c r="L6" i="10"/>
  <c r="P15" i="8"/>
  <c r="P14" i="8" s="1"/>
  <c r="O30" i="10" l="1"/>
  <c r="I45" i="6"/>
  <c r="I29" i="6"/>
  <c r="I51" i="7"/>
  <c r="L46" i="10"/>
  <c r="H13" i="6"/>
  <c r="H12" i="6" s="1"/>
  <c r="L13" i="6"/>
  <c r="L38" i="6" s="1"/>
  <c r="M25" i="8"/>
  <c r="I54" i="6"/>
  <c r="H54" i="6"/>
  <c r="H29" i="6"/>
  <c r="H25" i="6" s="1"/>
  <c r="H45" i="6"/>
  <c r="L31" i="6"/>
  <c r="I40" i="6"/>
  <c r="I26" i="6"/>
  <c r="I25" i="6" s="1"/>
  <c r="M27" i="6"/>
  <c r="I49" i="6"/>
  <c r="M29" i="6"/>
  <c r="M45" i="6"/>
  <c r="M54" i="6"/>
  <c r="M22" i="6"/>
  <c r="M18" i="6" s="1"/>
  <c r="M39" i="6"/>
  <c r="H51" i="7"/>
  <c r="L40" i="6"/>
  <c r="L26" i="6"/>
  <c r="L49" i="6"/>
  <c r="L39" i="6"/>
  <c r="L22" i="6"/>
  <c r="L18" i="6" s="1"/>
  <c r="I56" i="8"/>
  <c r="H53" i="6"/>
  <c r="H52" i="6" s="1"/>
  <c r="L11" i="6"/>
  <c r="H9" i="6"/>
  <c r="H43" i="6"/>
  <c r="P7" i="8"/>
  <c r="P56" i="8" s="1"/>
  <c r="M7" i="7"/>
  <c r="M51" i="7" s="1"/>
  <c r="D94" i="3"/>
  <c r="D97" i="3" s="1"/>
  <c r="H56" i="8"/>
  <c r="M7" i="8"/>
  <c r="M56" i="8" s="1"/>
  <c r="O46" i="10"/>
  <c r="K46" i="10"/>
  <c r="H50" i="6" l="1"/>
  <c r="H48" i="6" s="1"/>
  <c r="H38" i="6"/>
  <c r="H37" i="6" s="1"/>
  <c r="L50" i="6"/>
  <c r="L48" i="6" s="1"/>
  <c r="M16" i="6"/>
  <c r="M13" i="6" s="1"/>
  <c r="I13" i="6"/>
  <c r="H8" i="6"/>
  <c r="L12" i="6"/>
  <c r="H7" i="6"/>
  <c r="H6" i="6" s="1"/>
  <c r="H42" i="6"/>
  <c r="L45" i="6"/>
  <c r="L54" i="6"/>
  <c r="L29" i="6"/>
  <c r="L25" i="6" s="1"/>
  <c r="M26" i="6"/>
  <c r="M25" i="6" s="1"/>
  <c r="M40" i="6"/>
  <c r="M49" i="6"/>
  <c r="L37" i="6"/>
  <c r="E72" i="8"/>
  <c r="F72" i="8" s="1"/>
  <c r="H47" i="6"/>
  <c r="I43" i="6"/>
  <c r="I42" i="6" s="1"/>
  <c r="M11" i="6"/>
  <c r="I9" i="6"/>
  <c r="I53" i="6"/>
  <c r="I52" i="6" s="1"/>
  <c r="L53" i="6"/>
  <c r="L52" i="6" s="1"/>
  <c r="L43" i="6"/>
  <c r="L42" i="6" s="1"/>
  <c r="L9" i="6"/>
  <c r="H36" i="6" l="1"/>
  <c r="P34" i="6" s="1"/>
  <c r="L8" i="6"/>
  <c r="L7" i="6" s="1"/>
  <c r="L6" i="6" s="1"/>
  <c r="I50" i="6"/>
  <c r="I48" i="6" s="1"/>
  <c r="I47" i="6" s="1"/>
  <c r="I38" i="6"/>
  <c r="I37" i="6" s="1"/>
  <c r="I36" i="6" s="1"/>
  <c r="I12" i="6"/>
  <c r="I8" i="6" s="1"/>
  <c r="I7" i="6" s="1"/>
  <c r="I6" i="6" s="1"/>
  <c r="M50" i="6"/>
  <c r="M48" i="6" s="1"/>
  <c r="M38" i="6"/>
  <c r="M37" i="6" s="1"/>
  <c r="M12" i="6"/>
  <c r="L47" i="6"/>
  <c r="L36" i="6"/>
  <c r="M9" i="6"/>
  <c r="M43" i="6"/>
  <c r="M42" i="6" s="1"/>
  <c r="M53" i="6"/>
  <c r="M52" i="6" s="1"/>
  <c r="M8" i="6" l="1"/>
  <c r="M7" i="6" s="1"/>
  <c r="M6" i="6" s="1"/>
  <c r="M36" i="6"/>
  <c r="M47" i="6"/>
</calcChain>
</file>

<file path=xl/sharedStrings.xml><?xml version="1.0" encoding="utf-8"?>
<sst xmlns="http://schemas.openxmlformats.org/spreadsheetml/2006/main" count="2009" uniqueCount="1123">
  <si>
    <t>Tabulka 1   Rozvaha (bilance)</t>
  </si>
  <si>
    <t>Rozvaha (bilance) (1)</t>
  </si>
  <si>
    <t xml:space="preserve"> Příloha č.1 k vyhlášce č. 504/2002 Sb. ve znění pozdějších předpisů</t>
  </si>
  <si>
    <t>Jednotlivé položky se vykazují v tis. Kč (§4, odst.3)</t>
  </si>
  <si>
    <t>účet / součet (2)</t>
  </si>
  <si>
    <t>řádek (3)</t>
  </si>
  <si>
    <t>stav k 1.1.</t>
  </si>
  <si>
    <t>stav k 31.12.</t>
  </si>
  <si>
    <t>AKTIVA</t>
  </si>
  <si>
    <t>sl. 1</t>
  </si>
  <si>
    <t>sl. 2</t>
  </si>
  <si>
    <t xml:space="preserve">A.Dlouhodobý majetek celkem            </t>
  </si>
  <si>
    <t>ř.2+10+21+29</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</si>
  <si>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</si>
  <si>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</si>
  <si>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</si>
  <si>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</si>
  <si>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</si>
  <si>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</si>
  <si>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</si>
  <si>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</si>
  <si>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</si>
  <si>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</si>
  <si>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</si>
  <si>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</si>
  <si>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</si>
  <si>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</si>
  <si>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</si>
  <si>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</si>
  <si>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</si>
  <si>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</si>
  <si>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</si>
  <si>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</si>
  <si>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</si>
  <si>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</si>
  <si>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</si>
  <si>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</si>
  <si>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</si>
  <si>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</si>
  <si>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</si>
  <si>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</si>
  <si>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</si>
  <si>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</si>
  <si>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</si>
  <si>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</si>
  <si>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</si>
  <si>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</si>
  <si>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</si>
  <si>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</si>
  <si>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</si>
  <si>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 xml:space="preserve">                    4.Samostatné movité věci a soubory movitých věcí</t>
  </si>
  <si>
    <t>022</t>
  </si>
  <si>
    <t>0014</t>
  </si>
  <si>
    <t xml:space="preserve">                    5.Pěstitelské celky trvalých porostů</t>
  </si>
  <si>
    <t>025</t>
  </si>
  <si>
    <t>0015</t>
  </si>
  <si>
    <t xml:space="preserve">                    6.Základní stádo a tažná zvířata</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</si>
  <si>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</si>
  <si>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</si>
  <si>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</si>
  <si>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</si>
  <si>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</si>
  <si>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</si>
  <si>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</si>
  <si>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</si>
  <si>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</si>
  <si>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</si>
  <si>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</si>
  <si>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</si>
  <si>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</si>
  <si>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</si>
  <si>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</si>
  <si>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ř.22 až 28</t>
  </si>
  <si>
    <t>0021</t>
  </si>
  <si>
    <t xml:space="preserve">                    1.Podíly v ovládaných a řízených osobách</t>
  </si>
  <si>
    <t>061</t>
  </si>
  <si>
    <t>0022</t>
  </si>
  <si>
    <t xml:space="preserve">                    2.Podíly v osobách pod podstatným vlivem</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</si>
  <si>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</si>
  <si>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</si>
  <si>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</si>
  <si>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</si>
  <si>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</si>
  <si>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</si>
  <si>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</si>
  <si>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</si>
  <si>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</si>
  <si>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</si>
  <si>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</si>
  <si>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</si>
  <si>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069</t>
  </si>
  <si>
    <t>0027</t>
  </si>
  <si>
    <t xml:space="preserve">                    7.Pořizovaný dlouhodobý finanční majetek</t>
  </si>
  <si>
    <t>043</t>
  </si>
  <si>
    <t>0028</t>
  </si>
  <si>
    <t xml:space="preserve">    IV. Oprávky k dlouhodobému majetku celkem    </t>
  </si>
  <si>
    <t>ř.30 až 40</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</si>
  <si>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</si>
  <si>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</si>
  <si>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</si>
  <si>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</si>
  <si>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</si>
  <si>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</si>
  <si>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</si>
  <si>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</si>
  <si>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</si>
  <si>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</si>
  <si>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</si>
  <si>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</si>
  <si>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</si>
  <si>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</si>
  <si>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</si>
  <si>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</si>
  <si>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</si>
  <si>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</si>
  <si>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</si>
  <si>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</si>
  <si>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</si>
  <si>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</si>
  <si>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</si>
  <si>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</si>
  <si>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</si>
  <si>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</si>
  <si>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</si>
  <si>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</si>
  <si>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 xml:space="preserve">                   10.Oprávky k drobnému dlouhodobému hmotnému majetku</t>
  </si>
  <si>
    <t>088</t>
  </si>
  <si>
    <t>0039</t>
  </si>
  <si>
    <t xml:space="preserve">                   11.Oprávky k ostatnímu dlouhodobému hmotnému majetku</t>
  </si>
  <si>
    <t>089</t>
  </si>
  <si>
    <t>0040</t>
  </si>
  <si>
    <t xml:space="preserve">B. Krátkodobý majetek celkem                    </t>
  </si>
  <si>
    <t>ř.42+52+72+81</t>
  </si>
  <si>
    <t>0041</t>
  </si>
  <si>
    <t xml:space="preserve">    I. Zásoby celkem                                          </t>
  </si>
  <si>
    <t>ř.43 až 51</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</si>
  <si>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</si>
  <si>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</si>
  <si>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</si>
  <si>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</si>
  <si>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</si>
  <si>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</si>
  <si>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</si>
  <si>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</si>
  <si>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</si>
  <si>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</si>
  <si>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</si>
  <si>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</si>
  <si>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</si>
  <si>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</si>
  <si>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</si>
  <si>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</si>
  <si>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 xml:space="preserve">                    6.Zvířata</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</si>
  <si>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</si>
  <si>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</si>
  <si>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</si>
  <si>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</si>
  <si>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</si>
  <si>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</si>
  <si>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</si>
  <si>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</si>
  <si>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</si>
  <si>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</si>
  <si>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</si>
  <si>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</si>
  <si>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ř.53 až71</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</si>
  <si>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</si>
  <si>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</si>
  <si>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</si>
  <si>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</si>
  <si>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</si>
  <si>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</si>
  <si>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</si>
  <si>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</si>
  <si>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</si>
  <si>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</si>
  <si>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</si>
  <si>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</si>
  <si>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</si>
  <si>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</si>
  <si>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</si>
  <si>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</si>
  <si>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</si>
  <si>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</si>
  <si>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 xml:space="preserve">                    7.Pohledávky za institucemi sociálního zabezpečení a veřejného zdrav. pojištění</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</si>
  <si>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</si>
  <si>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</si>
  <si>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</si>
  <si>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</si>
  <si>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</si>
  <si>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</si>
  <si>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</si>
  <si>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</si>
  <si>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</si>
  <si>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</si>
  <si>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</si>
  <si>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</si>
  <si>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</si>
  <si>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</si>
  <si>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</si>
  <si>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</si>
  <si>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</si>
  <si>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 xml:space="preserve">                   13.Nároky na dotace a ostatní zúčtování s rozpočtem orgánů územních samospr. celků</t>
  </si>
  <si>
    <t>348</t>
  </si>
  <si>
    <t>0065</t>
  </si>
  <si>
    <t xml:space="preserve">                   14.Pohledávky za účastníky sdružení</t>
  </si>
  <si>
    <t>358</t>
  </si>
  <si>
    <t>0066</t>
  </si>
  <si>
    <t xml:space="preserve">                   15.Pohledávky z pevných termínovaných operací a opcí</t>
  </si>
  <si>
    <t>373</t>
  </si>
  <si>
    <t>0067</t>
  </si>
  <si>
    <t xml:space="preserve">                   16.Pohledávky z vydaných dluhopisů</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</si>
  <si>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</si>
  <si>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</si>
  <si>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</si>
  <si>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</si>
  <si>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</si>
  <si>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</si>
  <si>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</si>
  <si>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</si>
  <si>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</si>
  <si>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</si>
  <si>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</si>
  <si>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</si>
  <si>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ř.73 až 80</t>
  </si>
  <si>
    <t>0072</t>
  </si>
  <si>
    <t xml:space="preserve">                     1.Pokladna</t>
  </si>
  <si>
    <t>211</t>
  </si>
  <si>
    <t>0073</t>
  </si>
  <si>
    <t xml:space="preserve">                     2.Ceniny</t>
  </si>
  <si>
    <t>213</t>
  </si>
  <si>
    <t>0074</t>
  </si>
  <si>
    <t xml:space="preserve">                     3.Účty v bankách</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</si>
  <si>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</si>
  <si>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</si>
  <si>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</si>
  <si>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</si>
  <si>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</si>
  <si>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</si>
  <si>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</si>
  <si>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</si>
  <si>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</si>
  <si>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</si>
  <si>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</si>
  <si>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 xml:space="preserve">                     7.Pořizovaný krátkodobý finanční majetek</t>
  </si>
  <si>
    <t>259</t>
  </si>
  <si>
    <t>0079</t>
  </si>
  <si>
    <t xml:space="preserve">                     8.Peníze na cestě</t>
  </si>
  <si>
    <t>261</t>
  </si>
  <si>
    <t>0080</t>
  </si>
  <si>
    <t xml:space="preserve">    IV. Jiná aktiva celkem                                    </t>
  </si>
  <si>
    <t>ř.82 až 84</t>
  </si>
  <si>
    <t>0081</t>
  </si>
  <si>
    <t xml:space="preserve">                     1.Náklady příštích období</t>
  </si>
  <si>
    <t>381</t>
  </si>
  <si>
    <t>0082</t>
  </si>
  <si>
    <t xml:space="preserve">                     2.Příjmy příštích období</t>
  </si>
  <si>
    <t>385</t>
  </si>
  <si>
    <t>0083</t>
  </si>
  <si>
    <t xml:space="preserve">                     3.Kursové rozdíly aktivní</t>
  </si>
  <si>
    <t>386</t>
  </si>
  <si>
    <t>0084</t>
  </si>
  <si>
    <t xml:space="preserve">Aktiva celkem                                                        </t>
  </si>
  <si>
    <t>ř. 1+41</t>
  </si>
  <si>
    <t>0085</t>
  </si>
  <si>
    <t xml:space="preserve">PASIVA  </t>
  </si>
  <si>
    <t xml:space="preserve"> </t>
  </si>
  <si>
    <t>sl.  3</t>
  </si>
  <si>
    <t>sl. 4</t>
  </si>
  <si>
    <t xml:space="preserve">A. Vlastní zdroje celkem                                       </t>
  </si>
  <si>
    <t>ř.87+91</t>
  </si>
  <si>
    <t>0086</t>
  </si>
  <si>
    <t xml:space="preserve">     I. Jmění celkem                                          </t>
  </si>
  <si>
    <t>ř.88 až 90</t>
  </si>
  <si>
    <t>0087</t>
  </si>
  <si>
    <t xml:space="preserve">                     1.Vlastní jmění</t>
  </si>
  <si>
    <t>901</t>
  </si>
  <si>
    <t>0088</t>
  </si>
  <si>
    <t xml:space="preserve">                     2.Fondy</t>
  </si>
  <si>
    <t>911</t>
  </si>
  <si>
    <t>0089</t>
  </si>
  <si>
    <t xml:space="preserve">                     3.Oceňovací rozdíly z přecenění finančního majetku a závazků</t>
  </si>
  <si>
    <t>921</t>
  </si>
  <si>
    <t>0090</t>
  </si>
  <si>
    <t xml:space="preserve">     II. Výsledek hospodaření celkem</t>
  </si>
  <si>
    <t>ř.92 až 94</t>
  </si>
  <si>
    <t>0091</t>
  </si>
  <si>
    <t xml:space="preserve">                     1.Účet výsledku hospodaření</t>
  </si>
  <si>
    <t>963</t>
  </si>
  <si>
    <t>0092</t>
  </si>
  <si>
    <t xml:space="preserve">                     2.Výsledek hospodaření ve schvalovacím řízení</t>
  </si>
  <si>
    <t>931</t>
  </si>
  <si>
    <t>0093</t>
  </si>
  <si>
    <t xml:space="preserve">                        Zúčtování VH vnitro</t>
  </si>
  <si>
    <t>930</t>
  </si>
  <si>
    <t>0137</t>
  </si>
  <si>
    <t xml:space="preserve">                     3.Nerozdělený zisk, neuhrazená ztráta minulých let</t>
  </si>
  <si>
    <t>932</t>
  </si>
  <si>
    <t>0094</t>
  </si>
  <si>
    <t xml:space="preserve">B. Cizí zdroje celkem                              </t>
  </si>
  <si>
    <t>ř.96+98+106+130</t>
  </si>
  <si>
    <t>0095</t>
  </si>
  <si>
    <t xml:space="preserve">     I. Rezervy celkem                                                </t>
  </si>
  <si>
    <t>ř.97</t>
  </si>
  <si>
    <t>0096</t>
  </si>
  <si>
    <t xml:space="preserve">                     1.Rezervy</t>
  </si>
  <si>
    <t>941</t>
  </si>
  <si>
    <t>0097</t>
  </si>
  <si>
    <t xml:space="preserve">     II. Dlouhodobé závazky celkem                   </t>
  </si>
  <si>
    <t>ř.99 až 105</t>
  </si>
  <si>
    <t>0098</t>
  </si>
  <si>
    <t xml:space="preserve">                     1.Dlouhodobé bankovní úvěry</t>
  </si>
  <si>
    <t>951</t>
  </si>
  <si>
    <t>0099</t>
  </si>
  <si>
    <t xml:space="preserve">                     2.Vydané dluhopisy</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</si>
  <si>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</si>
  <si>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</si>
  <si>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</si>
  <si>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</si>
  <si>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</si>
  <si>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</si>
  <si>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</si>
  <si>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</si>
  <si>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</si>
  <si>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</si>
  <si>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</si>
  <si>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</si>
  <si>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</si>
  <si>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</si>
  <si>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</si>
  <si>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</si>
  <si>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</si>
  <si>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</si>
  <si>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ř.107 až 129</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</si>
  <si>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</si>
  <si>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</si>
  <si>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</si>
  <si>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</si>
  <si>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</si>
  <si>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</si>
  <si>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</si>
  <si>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</si>
  <si>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</si>
  <si>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</si>
  <si>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</si>
  <si>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</si>
  <si>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</si>
  <si>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</si>
  <si>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</si>
  <si>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</si>
  <si>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</si>
  <si>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</si>
  <si>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</si>
  <si>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 xml:space="preserve">                     7.Závazky k institucím sociálního zabezpečení a veřejného zdravotního pojištění</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</si>
  <si>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</si>
  <si>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</si>
  <si>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</si>
  <si>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</si>
  <si>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</si>
  <si>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</si>
  <si>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</si>
  <si>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</si>
  <si>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</si>
  <si>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</si>
  <si>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</si>
  <si>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 xml:space="preserve">                    13.Závazky ze vztahu k rozpočtu orgánů územních samosprávných celků</t>
  </si>
  <si>
    <t>0119</t>
  </si>
  <si>
    <t xml:space="preserve">                    14.Závazky z upsaných nesplacených cenných papírů a podílů</t>
  </si>
  <si>
    <t>367</t>
  </si>
  <si>
    <t>0120</t>
  </si>
  <si>
    <t xml:space="preserve">                    15.Závazky k účastníkům sdružení</t>
  </si>
  <si>
    <t>368</t>
  </si>
  <si>
    <t>0121</t>
  </si>
  <si>
    <t xml:space="preserve">                    16.Závazky z pevných termínovaných operací a opcí</t>
  </si>
  <si>
    <t>0122</t>
  </si>
  <si>
    <t xml:space="preserve">                    17.Jiné závazky</t>
  </si>
  <si>
    <t>379</t>
  </si>
  <si>
    <t>0123</t>
  </si>
  <si>
    <t xml:space="preserve">                    18.Krátkodobé bankovní úvěry</t>
  </si>
  <si>
    <t>231</t>
  </si>
  <si>
    <t>0124</t>
  </si>
  <si>
    <t xml:space="preserve">                    19.Eskontní úvěry</t>
  </si>
  <si>
    <t>232</t>
  </si>
  <si>
    <t>0125</t>
  </si>
  <si>
    <t xml:space="preserve">                    20.Vydané krátkodobé dluhopisy</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</si>
  <si>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</si>
  <si>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</si>
  <si>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</si>
  <si>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</si>
  <si>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</si>
  <si>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</si>
  <si>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</si>
  <si>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</si>
  <si>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</si>
  <si>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</si>
  <si>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</si>
  <si>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ř.131 až 133</t>
  </si>
  <si>
    <t>0130</t>
  </si>
  <si>
    <t xml:space="preserve">                      1.Výdaje příštích období</t>
  </si>
  <si>
    <t>383</t>
  </si>
  <si>
    <t>0131</t>
  </si>
  <si>
    <t xml:space="preserve">                      2.Výnosy příštích období</t>
  </si>
  <si>
    <t>384</t>
  </si>
  <si>
    <t>0132</t>
  </si>
  <si>
    <t xml:space="preserve">                      3.Kursové rozdíly pasivní</t>
  </si>
  <si>
    <t>387</t>
  </si>
  <si>
    <t>0133</t>
  </si>
  <si>
    <t xml:space="preserve">Pasiva celkem                                                    </t>
  </si>
  <si>
    <t>ř.86+95</t>
  </si>
  <si>
    <t>0134</t>
  </si>
  <si>
    <t>Poznámky</t>
  </si>
  <si>
    <t>(1) Zpracování "Rozvahy" se řídí § 5 a §§ 7 až 25  Vyhlášky 504/2002 Sb.</t>
  </si>
  <si>
    <t>(2) Vyhláškou je dáno pouze označení a členění textů; čísla příslušných účtů jsou doplněna pro lepší orientaci ve výkazu.</t>
  </si>
  <si>
    <t>(3) Číslování řádků a sloupců je závazné pro datové vstupní věty formátu F-JASU pro zpracování výkazů v MÚZO Praha s.r.o.</t>
  </si>
  <si>
    <t>Tabulka 2   Výkaz zisku a ztráty - sumář</t>
  </si>
  <si>
    <t>Tabulka 2.a  Výkaz zisku a ztráty - vysoká škola (bez stravovací a ubytovací činnosti)</t>
  </si>
  <si>
    <t>Výkaz zisku a ztráty (1)</t>
  </si>
  <si>
    <t xml:space="preserve"> Příloha č.2 k vyhlášce č. 504/2002 Sb. ve znění pozdějších předpisů</t>
  </si>
  <si>
    <t xml:space="preserve"> Jednotlivé položky se vykazují v tis. Kč (§4, odst.3)</t>
  </si>
  <si>
    <t>Tabulka 2.b   Výkaz zisku a ztráty - stravovací a ubytovací činnost</t>
  </si>
  <si>
    <t>hlavní činnost</t>
  </si>
  <si>
    <t>doplňková (hospodářská) činnost</t>
  </si>
  <si>
    <t>A. Náklady</t>
  </si>
  <si>
    <t>Tabulka 3   Hospodářský výsledek</t>
  </si>
  <si>
    <t>sl.2</t>
  </si>
  <si>
    <t xml:space="preserve">     I. Spotřebované nákupy celkem</t>
  </si>
  <si>
    <t>ř.2 až 5</t>
  </si>
  <si>
    <t>(tis. Kč)</t>
  </si>
  <si>
    <t>Součást VVŠ</t>
  </si>
  <si>
    <t>HV z hlavní činnosti</t>
  </si>
  <si>
    <t>HV z doplňkové činnosti</t>
  </si>
  <si>
    <t>Tabulka 5   Veřejné zdroje financování VVŠ v roce 2014: prostředky poskytnuté a prostředky použité (1)</t>
  </si>
  <si>
    <t>HV celkem</t>
  </si>
  <si>
    <t xml:space="preserve">            1.Spotřeba materiálu</t>
  </si>
  <si>
    <t xml:space="preserve">            2.Spotřeba energie</t>
  </si>
  <si>
    <t xml:space="preserve">            3.Spotřeba ostatních neskladovatelných dodávek</t>
  </si>
  <si>
    <t xml:space="preserve">            4.Prodané zboží</t>
  </si>
  <si>
    <t xml:space="preserve">     II.Služby celkem</t>
  </si>
  <si>
    <t>ř.7 až 10</t>
  </si>
  <si>
    <t>Tabulka 5.a   Financování vzdělávací a vědecké, výzkumné, vývojové a inovační, umělecké a další tvůrčí činnosti v roce 2014</t>
  </si>
  <si>
    <t xml:space="preserve">  (bez prostředků poskytovaných na programové financování, na operační programy a VaV)</t>
  </si>
  <si>
    <t>Tabulka 5.b   Financování výzkumu a vývoje  v roce 2014</t>
  </si>
  <si>
    <t xml:space="preserve">               (bez prostředků poskytovaných na operační programy EU) </t>
  </si>
  <si>
    <t xml:space="preserve">            5.Opravy a udržování</t>
  </si>
  <si>
    <t xml:space="preserve">            6.Cestovné</t>
  </si>
  <si>
    <t xml:space="preserve">            7.Náklady na reprezentaci</t>
  </si>
  <si>
    <t xml:space="preserve">            8.Ostatní služby</t>
  </si>
  <si>
    <t xml:space="preserve">     III.Osobní náklady celkem</t>
  </si>
  <si>
    <t>ř.12 až 16</t>
  </si>
  <si>
    <t xml:space="preserve">            9.Mzdové náklady</t>
  </si>
  <si>
    <t xml:space="preserve">            10.Zákonné sociální pojištění</t>
  </si>
  <si>
    <t xml:space="preserve">            11.Ostatní sociální pojištění</t>
  </si>
  <si>
    <t xml:space="preserve">            12.Zákonné sociální náklady</t>
  </si>
  <si>
    <t xml:space="preserve">            13.Ostatní sociální náklady</t>
  </si>
  <si>
    <t xml:space="preserve">    IV.Daně a poplatky celkem</t>
  </si>
  <si>
    <t>ř.18 až 20</t>
  </si>
  <si>
    <t xml:space="preserve">            14.Daň silniční</t>
  </si>
  <si>
    <t>Název údaje</t>
  </si>
  <si>
    <t xml:space="preserve">            15.Daň z nemovitosti</t>
  </si>
  <si>
    <t>č.ř.</t>
  </si>
  <si>
    <t xml:space="preserve">            16.Ostatní daně a poplatky</t>
  </si>
  <si>
    <t xml:space="preserve">    V.Ostatní náklady celkem</t>
  </si>
  <si>
    <t>ř.22 až 29</t>
  </si>
  <si>
    <t>Tabulka 5.c  Financování programů reprodukce majetku v roce 2014</t>
  </si>
  <si>
    <t xml:space="preserve">            17.Smluvní pokuty a úroky z prodlení</t>
  </si>
  <si>
    <t xml:space="preserve">            18.Ostatní pokuty a penále</t>
  </si>
  <si>
    <t xml:space="preserve">            19.Odpis nedobytné pohledávky</t>
  </si>
  <si>
    <t>Druh podpory (dotační položky a ukazatele) (1)</t>
  </si>
  <si>
    <t xml:space="preserve">            20.Úroky</t>
  </si>
  <si>
    <t xml:space="preserve">            21.Kursové ztráty</t>
  </si>
  <si>
    <t xml:space="preserve">            22.Dary</t>
  </si>
  <si>
    <t xml:space="preserve">            23.Manka a škody</t>
  </si>
  <si>
    <t xml:space="preserve">            24.Jiné ostatní náklady</t>
  </si>
  <si>
    <t xml:space="preserve">     VI.Odpisy, prodaný majetek, tvorba rezerv a opravných položek celkem</t>
  </si>
  <si>
    <t>ř.31 až 36</t>
  </si>
  <si>
    <t>Tabulka 5.d   Financování programů strukturálních fondů v roce 2014</t>
  </si>
  <si>
    <t>Prostředky z veřejných zdrojů běžné</t>
  </si>
  <si>
    <t>(v tis. Kč)</t>
  </si>
  <si>
    <t xml:space="preserve">            25.Odpisy dlouhodobého nehmotného a hmotného majetku</t>
  </si>
  <si>
    <t xml:space="preserve">            26.Zůstat. cena prodaného dlouh. nehmotného a hmotného majetku</t>
  </si>
  <si>
    <t>Operační program/prioritní osa/oblast podpory  (1)</t>
  </si>
  <si>
    <t xml:space="preserve">            27.Prodané cenné papíry a podíly</t>
  </si>
  <si>
    <t>VaV (2)</t>
  </si>
  <si>
    <t xml:space="preserve">            28.Prodaný materiál</t>
  </si>
  <si>
    <t xml:space="preserve">            29.Tvorba rezerv</t>
  </si>
  <si>
    <t xml:space="preserve">            30.Tvorba opravných položek</t>
  </si>
  <si>
    <t xml:space="preserve">     VII.Poskytnuté příspěvky celkem</t>
  </si>
  <si>
    <t>ř.38 a 39</t>
  </si>
  <si>
    <t xml:space="preserve">            31.Poskytnuté příspěvky zúčtované mezi organizačními složkami</t>
  </si>
  <si>
    <t xml:space="preserve">            32.Poskytnuté členské příspěvky</t>
  </si>
  <si>
    <t xml:space="preserve">     VIII.Daň z příjmů celkem</t>
  </si>
  <si>
    <t>ř.41</t>
  </si>
  <si>
    <t xml:space="preserve">Identifikační číslo EDS </t>
  </si>
  <si>
    <t xml:space="preserve">            33.Dodatečné odvody daně z příjmů</t>
  </si>
  <si>
    <t>Náklady celkem</t>
  </si>
  <si>
    <t>Prostředky z veřejných zdrojů kapitálové</t>
  </si>
  <si>
    <t xml:space="preserve">ř.1+6+11+17+21+ 30+37+40 </t>
  </si>
  <si>
    <t xml:space="preserve">Název akce </t>
  </si>
  <si>
    <t>Tabulka 6  Přehled vybraných výnosů</t>
  </si>
  <si>
    <t>Prostředky z veřejných zdrojů celkem</t>
  </si>
  <si>
    <t>z toho zdroje EU v % (5)</t>
  </si>
  <si>
    <t>z toho zajištěno spoluřešit. (6)</t>
  </si>
  <si>
    <t xml:space="preserve">            Vnitroorganizační náklady</t>
  </si>
  <si>
    <t>Nevyčerp. z poskyt. veřejných prostředků v roce (7)</t>
  </si>
  <si>
    <t>143</t>
  </si>
  <si>
    <t>Tabulka 7   Příjmy z poplatků a úhrad za další činnosti poskytované veřejnou vysokou školou</t>
  </si>
  <si>
    <t>Vratka nevyčerp. prostředků  (8)</t>
  </si>
  <si>
    <t>(tis. kč)</t>
  </si>
  <si>
    <t>Převody do fondů (4)</t>
  </si>
  <si>
    <t>Položka</t>
  </si>
  <si>
    <t>Náklady celkem včetně vnitroorganizačních nákladů</t>
  </si>
  <si>
    <t>Stipendijní fond - tvorba (1)</t>
  </si>
  <si>
    <t>Vratka nevyčerpaných prostředků</t>
  </si>
  <si>
    <t>Výnosy (1)</t>
  </si>
  <si>
    <t>Počet studentů (2)</t>
  </si>
  <si>
    <t>Ostatní použité neveřej. zdroje (5)</t>
  </si>
  <si>
    <t>Průměrná částka na 1 studenta (3)</t>
  </si>
  <si>
    <t>Použité zdroje celkem</t>
  </si>
  <si>
    <t>Tabulka 8   Pracovníci a mzdové prostředky</t>
  </si>
  <si>
    <t>a</t>
  </si>
  <si>
    <t>poskytnuté (2)</t>
  </si>
  <si>
    <t>b</t>
  </si>
  <si>
    <t>c</t>
  </si>
  <si>
    <t>d</t>
  </si>
  <si>
    <t>použité (3)</t>
  </si>
  <si>
    <t>poskytnuté</t>
  </si>
  <si>
    <t>Poplatky stanovené dle § 58 zákona 111/1998 Sb.</t>
  </si>
  <si>
    <t>použité</t>
  </si>
  <si>
    <t>FRIM</t>
  </si>
  <si>
    <t>FPP</t>
  </si>
  <si>
    <t>FÚUP</t>
  </si>
  <si>
    <t>poplatky za úkony spojené s příjímacím řízením (§ 58 odst. 1)</t>
  </si>
  <si>
    <t>e=a+c</t>
  </si>
  <si>
    <t>f=b+d</t>
  </si>
  <si>
    <t>g</t>
  </si>
  <si>
    <t>h</t>
  </si>
  <si>
    <t>i</t>
  </si>
  <si>
    <t>j=e-f</t>
  </si>
  <si>
    <t>k</t>
  </si>
  <si>
    <t>l= f+k</t>
  </si>
  <si>
    <t>poplatky za nadstandardní dobu studia (§58 odst. 3)</t>
  </si>
  <si>
    <t>Tabulka 10   Neinvestiční náklady a výnosy - Koleje a menzy (KaM)</t>
  </si>
  <si>
    <t>I. Běžné prostředky</t>
  </si>
  <si>
    <t>Tabulka 10.a   Neinvestiční náklady a výnosy - oblast stravování</t>
  </si>
  <si>
    <t>MŠMT</t>
  </si>
  <si>
    <t>(v tis.Kč)</t>
  </si>
  <si>
    <t>poplatky za studium v dalším stud. programu (§58 odst. 4)</t>
  </si>
  <si>
    <t>poplatky za studium v cizím jazyce (§58 odst. 5)</t>
  </si>
  <si>
    <t>ř. 42+143</t>
  </si>
  <si>
    <t>144</t>
  </si>
  <si>
    <t>Tabulka 11   Fondy</t>
  </si>
  <si>
    <t>B. Výnosy</t>
  </si>
  <si>
    <t>Ostatní použ. neveřejné zdroje celkem (9)</t>
  </si>
  <si>
    <t>Prostředky z veřejných zdrojů běžné (1)</t>
  </si>
  <si>
    <t xml:space="preserve">Prostředky z veřejných zdrojů celkem </t>
  </si>
  <si>
    <t xml:space="preserve">        I.Tržby za vlastní výkony a za zboží celkem</t>
  </si>
  <si>
    <t>Vlastní použité (3)</t>
  </si>
  <si>
    <t>ř.44 až 46</t>
  </si>
  <si>
    <t>Ostatní použité neveřejné zdroje celkem (4)</t>
  </si>
  <si>
    <t xml:space="preserve">poskytnuté </t>
  </si>
  <si>
    <t>Druh podpory/název programu (1)</t>
  </si>
  <si>
    <t xml:space="preserve">             1.Tržby za vlastní výrobky</t>
  </si>
  <si>
    <t xml:space="preserve">             2.Tržby z prodeje služeb</t>
  </si>
  <si>
    <t xml:space="preserve">             3.Tržby za prodané zboží</t>
  </si>
  <si>
    <t xml:space="preserve">       II.Změny stavu vnitroorganizačních zásob celkem</t>
  </si>
  <si>
    <t>ř.48 až 51</t>
  </si>
  <si>
    <t>Tabulka 11.a   Rezervní fond</t>
  </si>
  <si>
    <t xml:space="preserve">             4.Změna stavu zásob nedokončené výroby</t>
  </si>
  <si>
    <t xml:space="preserve">             5.Změna stavu zásob polotovarů</t>
  </si>
  <si>
    <t>g=e-f</t>
  </si>
  <si>
    <t xml:space="preserve">             6.Změna stavu zásob výrobků</t>
  </si>
  <si>
    <t>j=f+h+i</t>
  </si>
  <si>
    <t xml:space="preserve">             7.Změna stavu zvířat</t>
  </si>
  <si>
    <t xml:space="preserve">       III.Aktivace celkem</t>
  </si>
  <si>
    <t>ř.53 až 56</t>
  </si>
  <si>
    <t>Stav k 1.1.</t>
  </si>
  <si>
    <t xml:space="preserve">             8.Aktivace materiálu a zboží</t>
  </si>
  <si>
    <t xml:space="preserve">             9.Aktivace vnitroorganizačních služeb</t>
  </si>
  <si>
    <t xml:space="preserve">             10.Aktivace dlouhodobého nehmotného majetku</t>
  </si>
  <si>
    <t xml:space="preserve">             11.Aktivace dlouhodobého hmotného majetku</t>
  </si>
  <si>
    <t xml:space="preserve">       IV.Ostatní výnosy celkem</t>
  </si>
  <si>
    <t>ř.58 až 64</t>
  </si>
  <si>
    <t xml:space="preserve">             12.Smluvní pokuty a úroky z prodlení</t>
  </si>
  <si>
    <t xml:space="preserve">             13.Ostatní pokuty a penále</t>
  </si>
  <si>
    <t xml:space="preserve">             14.Platby za odepsané pohledávky</t>
  </si>
  <si>
    <t xml:space="preserve">             15.Úroky</t>
  </si>
  <si>
    <t xml:space="preserve">             16.Kursové zisky</t>
  </si>
  <si>
    <t>Vybrané činnosti</t>
  </si>
  <si>
    <t xml:space="preserve">             17.Zúčtování fondů</t>
  </si>
  <si>
    <t xml:space="preserve">             18.Jiné ostatní výnosy</t>
  </si>
  <si>
    <t xml:space="preserve">       V.Tržby z prodeje majetku, zúčtování rezerv a opravných položek celkem</t>
  </si>
  <si>
    <t>ř.66 až 72</t>
  </si>
  <si>
    <t xml:space="preserve">             19.Tržby z prodeje dlouh. nehmotného a hmotného majetku</t>
  </si>
  <si>
    <t>Výnosy za rok (1)</t>
  </si>
  <si>
    <t xml:space="preserve">             20.Tržby z prodeje cenných papírů a podílů</t>
  </si>
  <si>
    <t xml:space="preserve">             21.Tržby z prodeje materiálu</t>
  </si>
  <si>
    <t xml:space="preserve">             22.Výnosy z krátkodobého finančního majetku</t>
  </si>
  <si>
    <t xml:space="preserve">             23.Zúčtování rezerv</t>
  </si>
  <si>
    <t xml:space="preserve">             24.Výnosy z dlouhodobého finančního majetku</t>
  </si>
  <si>
    <t xml:space="preserve">             25.Zúčtování opravných položek</t>
  </si>
  <si>
    <t xml:space="preserve">      VI.Přijaté příspěvky celkem</t>
  </si>
  <si>
    <t>ř.74 až 76</t>
  </si>
  <si>
    <t xml:space="preserve">             26.Přijaté příspěvky zúčtované mezi organizačními složkami</t>
  </si>
  <si>
    <t xml:space="preserve">             27.Přijaté příspěvky (dary)</t>
  </si>
  <si>
    <t xml:space="preserve">             28.Přijaté členské příspěvky</t>
  </si>
  <si>
    <t xml:space="preserve">      VII.Provozní dotace celkem</t>
  </si>
  <si>
    <t>ř.78</t>
  </si>
  <si>
    <t xml:space="preserve">             29.Provozní dotace</t>
  </si>
  <si>
    <t>Výnosy celkem</t>
  </si>
  <si>
    <t>ř.43+47+52+57+65+73+77</t>
  </si>
  <si>
    <t xml:space="preserve">             Vnitroorganizační výnosy </t>
  </si>
  <si>
    <t>Ukazatel</t>
  </si>
  <si>
    <t>poskytnuté (3)</t>
  </si>
  <si>
    <t>použité (4)</t>
  </si>
  <si>
    <t>Zdroj financování</t>
  </si>
  <si>
    <t>180</t>
  </si>
  <si>
    <t>Tabulka 11.c   Stipendijní fond</t>
  </si>
  <si>
    <t>Tvorba</t>
  </si>
  <si>
    <t>Úhrada za další činnosti poskytované vysokou školou (4)</t>
  </si>
  <si>
    <t>poplatky za studium dle § 58 zákona 111/81998 Sb. (1)</t>
  </si>
  <si>
    <t>Menzy a ostatní stravovací zařízení, pro která vydalo souhlas MŠMT (1)</t>
  </si>
  <si>
    <t>II. Kapitálové prostředky</t>
  </si>
  <si>
    <t>III. Celkem</t>
  </si>
  <si>
    <t>Výnosy</t>
  </si>
  <si>
    <t>Výsledek hospodaření</t>
  </si>
  <si>
    <t>v hlavní činnosti</t>
  </si>
  <si>
    <t>daňově uznatelné výdaje podle zák. 586/1992 Sb. o daních z příjmů</t>
  </si>
  <si>
    <t>Tabulka 11.b   Fond reprodukce investičního majetku</t>
  </si>
  <si>
    <t>Tabulka 11.d   Fond odměn</t>
  </si>
  <si>
    <t>úplata za poskytování programů CŽV (§ 60) mimo U3V</t>
  </si>
  <si>
    <t>úplata za poskytování U3V</t>
  </si>
  <si>
    <t>z odpisů</t>
  </si>
  <si>
    <t xml:space="preserve">             Vnitroorganizační dotace</t>
  </si>
  <si>
    <t>181</t>
  </si>
  <si>
    <t>Výnosy celkem včetně vnitroorganizačních výnosů</t>
  </si>
  <si>
    <t>ř.79+180+181</t>
  </si>
  <si>
    <t>182</t>
  </si>
  <si>
    <t>f*</t>
  </si>
  <si>
    <t>f**</t>
  </si>
  <si>
    <t>Tabulka 11.e   Fond účelově určených prostředků</t>
  </si>
  <si>
    <t>Kapitola 333 - MŠMT</t>
  </si>
  <si>
    <t>VaV z ostatních zdrojů (bez operačních progr.)</t>
  </si>
  <si>
    <t>Neinvestice</t>
  </si>
  <si>
    <t>Operační programy EU</t>
  </si>
  <si>
    <t>Fondy</t>
  </si>
  <si>
    <t>Investice</t>
  </si>
  <si>
    <t>Celkem</t>
  </si>
  <si>
    <t>Doplňková činnost</t>
  </si>
  <si>
    <t>Ostatní zdroje</t>
  </si>
  <si>
    <t>CELKEM</t>
  </si>
  <si>
    <t>bez VaV</t>
  </si>
  <si>
    <t>VaV</t>
  </si>
  <si>
    <t>Hlavní   činnost</t>
  </si>
  <si>
    <t>A</t>
  </si>
  <si>
    <t>Transfer znalostí (1)</t>
  </si>
  <si>
    <t>ze zisku</t>
  </si>
  <si>
    <t>Tabulka 11.f   Fond sociální</t>
  </si>
  <si>
    <t>z toho zdroje zahr. v % (4)</t>
  </si>
  <si>
    <t>z toho zajištěno spoluřešit. (5)</t>
  </si>
  <si>
    <t>z toho převody do FÚUP (6)</t>
  </si>
  <si>
    <t>Vratka nevyčerp. prostředků</t>
  </si>
  <si>
    <t>z fondu reprodukce inv. majetku</t>
  </si>
  <si>
    <t>Tabulka 11.g   Fond provozních prostředků</t>
  </si>
  <si>
    <t>Tabulka 9  Stipendia za rok 2014</t>
  </si>
  <si>
    <t>(v tis. Kč, na 3 desetinná místa)</t>
  </si>
  <si>
    <t>VaV ze zahraničí</t>
  </si>
  <si>
    <t>MŠMT OP VK</t>
  </si>
  <si>
    <t>MŠMT OP VaVpI</t>
  </si>
  <si>
    <t>Druh stipendia</t>
  </si>
  <si>
    <t>ostatní poskytovatelé</t>
  </si>
  <si>
    <t>ze zůstatku příspěvku</t>
  </si>
  <si>
    <t>mzdy</t>
  </si>
  <si>
    <t>C. Výsledek hospodaření před zdaněním</t>
  </si>
  <si>
    <t>OON</t>
  </si>
  <si>
    <t>ř.182-144</t>
  </si>
  <si>
    <t>mzdy (7)</t>
  </si>
  <si>
    <t xml:space="preserve">             34.Daň z příjmů</t>
  </si>
  <si>
    <t>D. Výsledek hospodaření po zdanění</t>
  </si>
  <si>
    <t>účelově určené dary § 18 odst. 9 a) zák. č. 111/1998 Sb.</t>
  </si>
  <si>
    <t>ř.80 - 81</t>
  </si>
  <si>
    <t>vysoká škola</t>
  </si>
  <si>
    <t>akademičtí pracovníci</t>
  </si>
  <si>
    <t>účelově určené peněžní prostředky ze zahraničí § 18 odst. 9 b) zák. č. 111/1998 Sb.</t>
  </si>
  <si>
    <t>účelově určené prostředky na VaV kapitoly 333-MŠMT, § 18 odst.9 c) zák. č. 111/1998 Sb.</t>
  </si>
  <si>
    <t>účelově určené prostředky z jiné podpory z veř. prostředků, § 18 odst.9 c) zák. č. 111/1998 Sb.</t>
  </si>
  <si>
    <t>j= f+i</t>
  </si>
  <si>
    <t>ze  zisku</t>
  </si>
  <si>
    <t>úplata za vzdělávání v mezinárodně uznávaném kursu (§ 60a)</t>
  </si>
  <si>
    <t>v doplňkové činnosti</t>
  </si>
  <si>
    <t>z rezervního fondu</t>
  </si>
  <si>
    <t>z fondu provozních prostředků</t>
  </si>
  <si>
    <t>ostatní příjmy (1)</t>
  </si>
  <si>
    <t xml:space="preserve">Celkem </t>
  </si>
  <si>
    <t>Název údaje</t>
  </si>
  <si>
    <t>ostatní příjmy (2)</t>
  </si>
  <si>
    <t>poskytnuto (2)</t>
  </si>
  <si>
    <t>použito</t>
  </si>
  <si>
    <t>poskytnuto</t>
  </si>
  <si>
    <t xml:space="preserve">          Příspěvek</t>
  </si>
  <si>
    <t>poč. stav.</t>
  </si>
  <si>
    <t xml:space="preserve">od studentů </t>
  </si>
  <si>
    <t>od zaměst-  nanců (2)</t>
  </si>
  <si>
    <t>ostatní (3)</t>
  </si>
  <si>
    <t xml:space="preserve">z dotace MŠMT </t>
  </si>
  <si>
    <t>celkem</t>
  </si>
  <si>
    <t>od cizích strávníků</t>
  </si>
  <si>
    <t xml:space="preserve">ostatní </t>
  </si>
  <si>
    <t>Čerpání</t>
  </si>
  <si>
    <t>hlavní + doplňková (hospodářská) činnost</t>
  </si>
  <si>
    <t xml:space="preserve">     Výsledek hospodaření před zdaněním</t>
  </si>
  <si>
    <t>ř.80/1+80/2</t>
  </si>
  <si>
    <t>poplatek za úkony spojené s rigorózní zkouškou (§ 46; 5)</t>
  </si>
  <si>
    <t>úplata za používání zařízení pro přípravu k rigor. zk. (§ 46; 5)</t>
  </si>
  <si>
    <t>vydání duplikátu o studiu</t>
  </si>
  <si>
    <t>vystavení cizojazyčného dokladu o studiu</t>
  </si>
  <si>
    <t>zasílání informací prostřednictvím SMS zpráv</t>
  </si>
  <si>
    <t>připojení soukromého zařízení k počítačové síti UK</t>
  </si>
  <si>
    <t xml:space="preserve">     Výsledek hospodaření po zdanění</t>
  </si>
  <si>
    <t>vystavení duplikátu pro přístup do počítačových sítí a duplikátu prostředku pro vstup do objektu</t>
  </si>
  <si>
    <t>úkony spojené s pojištěním přístrojů distančně zapůjčených studentům</t>
  </si>
  <si>
    <t>prodej informačních brožur
(povinnost jejich nákupu nelze od studentů vyžadovat)</t>
  </si>
  <si>
    <t>duplikát průkazu studenta + kupón + pouzdro</t>
  </si>
  <si>
    <t>příjmy z prodeje nehm. a hmot.dlouhod.majetku</t>
  </si>
  <si>
    <t xml:space="preserve">ze zůstatku příspěvku </t>
  </si>
  <si>
    <t xml:space="preserve">zůstat.cena nehm. a hmot.dlouhod. majektu </t>
  </si>
  <si>
    <t xml:space="preserve">    Celkem (5)</t>
  </si>
  <si>
    <t>ostatní příjmy celkem (1)</t>
  </si>
  <si>
    <t>Převod z fondů celkem</t>
  </si>
  <si>
    <t>v tom: z fondu odměn</t>
  </si>
  <si>
    <t xml:space="preserve">            z fondu provozních prostředků</t>
  </si>
  <si>
    <t xml:space="preserve">            z rezervního fondu</t>
  </si>
  <si>
    <t>ř.82/1+82/2</t>
  </si>
  <si>
    <t>z fondu odměn</t>
  </si>
  <si>
    <t>na provozní náklady dle vnitřního předpisu VŠ</t>
  </si>
  <si>
    <t>Zdroje</t>
  </si>
  <si>
    <t>Celkem vyplaceno (2)</t>
  </si>
  <si>
    <t>vědečtí pracovníci</t>
  </si>
  <si>
    <t>Příspěvek / dotace MŠMT</t>
  </si>
  <si>
    <t>(1) Zpracování "Výkazu zisku a ztraty" se řídí § 6 a §§ 26 až 28  Vyhlášky 504/2002 Sb.</t>
  </si>
  <si>
    <t>Stipendijní fond VŠ</t>
  </si>
  <si>
    <t>Ostatní (1)</t>
  </si>
  <si>
    <t>Studenti</t>
  </si>
  <si>
    <t>Ostatní</t>
  </si>
  <si>
    <t>Dary</t>
  </si>
  <si>
    <t>A.1</t>
  </si>
  <si>
    <t>v tom</t>
  </si>
  <si>
    <t>Příjmy z licenčních smluv (2)</t>
  </si>
  <si>
    <t>Vlastní prostředky</t>
  </si>
  <si>
    <t>Projekty ČR</t>
  </si>
  <si>
    <t>Projekty EU</t>
  </si>
  <si>
    <t>projekty mimo EU</t>
  </si>
  <si>
    <t>d=a+b+c</t>
  </si>
  <si>
    <t>Ostatní použité neveřejné zdroje (7)</t>
  </si>
  <si>
    <t>krytí ztrát minulých účetních období</t>
  </si>
  <si>
    <t>do fondu reprodukce inv. majetku</t>
  </si>
  <si>
    <t>do fondu odměn</t>
  </si>
  <si>
    <t>do fondu provozních prostředků</t>
  </si>
  <si>
    <t>ostatní užití (1)</t>
  </si>
  <si>
    <t>e</t>
  </si>
  <si>
    <t>f</t>
  </si>
  <si>
    <t>Stav k 31.12.</t>
  </si>
  <si>
    <t>A.2</t>
  </si>
  <si>
    <t>(1) V případě použití tohoto řádku, VŠ blíže specifikuje.</t>
  </si>
  <si>
    <t>do rezervního fondu</t>
  </si>
  <si>
    <t>ostatní</t>
  </si>
  <si>
    <t>KaM</t>
  </si>
  <si>
    <t>Investiční celkem</t>
  </si>
  <si>
    <t>v tom: stavby</t>
  </si>
  <si>
    <t>VZaLS</t>
  </si>
  <si>
    <t xml:space="preserve">            stroje a zařízení</t>
  </si>
  <si>
    <t xml:space="preserve">            nákupy nemovitostí</t>
  </si>
  <si>
    <t xml:space="preserve">            ostatní inv. užití (1)</t>
  </si>
  <si>
    <t>Neinvestiční celkem (1)</t>
  </si>
  <si>
    <t>Převod do fondů celkem</t>
  </si>
  <si>
    <t>mzdové náklady</t>
  </si>
  <si>
    <t>A+K</t>
  </si>
  <si>
    <t>tvorba</t>
  </si>
  <si>
    <t>čerpání</t>
  </si>
  <si>
    <t xml:space="preserve">Stav k 31.12. </t>
  </si>
  <si>
    <t>j</t>
  </si>
  <si>
    <t>l=h-b</t>
  </si>
  <si>
    <t>m=k-c</t>
  </si>
  <si>
    <t>(1) Jedná se o poplatky definované v odst. 3 a 4 - § 58 zákona č. 111/1998 Sb.</t>
  </si>
  <si>
    <t>(2) V případě použití tohoto řádku, VŠ blíže specifikuje.</t>
  </si>
  <si>
    <t>zůstatek</t>
  </si>
  <si>
    <t>k 1.1.</t>
  </si>
  <si>
    <t>celkem (+)</t>
  </si>
  <si>
    <t>Studijní programy a s nimi spojená tvůrčí činnost (6)</t>
  </si>
  <si>
    <t>Kontrola na tab. 11.c:</t>
  </si>
  <si>
    <t xml:space="preserve">     OP VK -Vzdělávání pro konkurenceschopnost</t>
  </si>
  <si>
    <t xml:space="preserve">Tvorba </t>
  </si>
  <si>
    <t>-</t>
  </si>
  <si>
    <t>PO 1 - Počáteční vzdělávání</t>
  </si>
  <si>
    <t>STIPENDIA přiznána a vyplacena</t>
  </si>
  <si>
    <t>Příjmy ze smluvního výzkumu (3)</t>
  </si>
  <si>
    <t>A.3</t>
  </si>
  <si>
    <t>Placené vzdělávací kurzy pro zaměstnance subjektů aplikační sféry (4)</t>
  </si>
  <si>
    <t>A.4</t>
  </si>
  <si>
    <t>Konzultace a poradenství (5)</t>
  </si>
  <si>
    <t>Příděl podle § 18 odst. 12 zák. č. 111/1998 Sb.</t>
  </si>
  <si>
    <t>na penzijní připojištění zaměstnance</t>
  </si>
  <si>
    <t>na životní pojištění zaměstnance</t>
  </si>
  <si>
    <t>B</t>
  </si>
  <si>
    <t>na úroky z úvěru čl. 2 OR 26/2009</t>
  </si>
  <si>
    <t>nevratná sociální výpomoc</t>
  </si>
  <si>
    <t>na úroky z úvěru čl. 2a OR 26/2009</t>
  </si>
  <si>
    <t>příspěvek na stravování čl. 2 OR 25/2009</t>
  </si>
  <si>
    <t>Tržby  za vlastní služby (6)</t>
  </si>
  <si>
    <t>příspěvek na stravování čl. 3 OR 25/2009</t>
  </si>
  <si>
    <t>ostatní čerpání</t>
  </si>
  <si>
    <t xml:space="preserve">1.1 Zvyšování kvality ve vzdělávání </t>
  </si>
  <si>
    <t>v tom: do fondu odměn</t>
  </si>
  <si>
    <t xml:space="preserve">            do fondu provozních prostředků</t>
  </si>
  <si>
    <t xml:space="preserve">            do rezervního fondu</t>
  </si>
  <si>
    <t>C</t>
  </si>
  <si>
    <t>Stipendia pro studenty doktorských studijních programů</t>
  </si>
  <si>
    <t>z toho příděl ze zisku</t>
  </si>
  <si>
    <t xml:space="preserve">  (+)</t>
  </si>
  <si>
    <t>D</t>
  </si>
  <si>
    <t>Zahraniční studenti a mezinárodní spolupráce</t>
  </si>
  <si>
    <t>k 31.12.</t>
  </si>
  <si>
    <t>F</t>
  </si>
  <si>
    <t>Fond vzdělávací politiky</t>
  </si>
  <si>
    <t>Prostředky z veřejných zdrojů (dotace a příspěvky) národní i zahraniční  (ř.2+ř.27)</t>
  </si>
  <si>
    <t>I</t>
  </si>
  <si>
    <t>Institucinální rozvojový plán</t>
  </si>
  <si>
    <t>S</t>
  </si>
  <si>
    <t>Sociální stipendia</t>
  </si>
  <si>
    <t xml:space="preserve">(1) VŠ uvede celkovou částku v tis. Kč, kterou na daném typu poplatku / úhradou za další činnosti poskytované veřejnou vysokou školou přijala od studentů/dalších účastníků vzdělávání v daném kalendářním roce.  </t>
  </si>
  <si>
    <t>(2) VŠ uvede počet studentů (resp. studií) nebo dalších účastníků vzdělávání, kteří poplatek/úhradu za další činosti zaplatili.</t>
  </si>
  <si>
    <t xml:space="preserve">(3) Položku v každém řádku sloupce "a" nebo "b" (vždy je možná pouze jedna hodnota) vydělí VŠ počtem studentů /účastníků vzdělávání ve sloupci "c". Pokud existuje jednotková sazba, stačí zde uvést tuto. </t>
  </si>
  <si>
    <t>(4) Jedná se o činnosti související se studiem jiné než podle § 58 zák.111/1998 Sb.</t>
  </si>
  <si>
    <t>(5) V přehledu nejsou z logiky věci uvedeny úhrady za tisk a kopírování, za rešeršní a obdobné služby v knihovnách a za úkony spojené s překročením knihovního řádu. Tyto úhrady jsou vybírány pouze do výše nákladů, které jsou s těmito úkony spojené (viz Opatření rektora č. 25/2004). Dále z logiky věci nejsou uvedeny poplatky za ISIC, poplatky za duplikáty zaměstnaneckých průkazů, poplatky za ITIC, ALIVE apod.</t>
  </si>
  <si>
    <t>Kontrolní vazby</t>
  </si>
  <si>
    <t>sl. "a" Celkem = vazba na stipendijní fond (Tab. 11.c)</t>
  </si>
  <si>
    <t xml:space="preserve"> sl. "b" Celkem = poplatky zaúčtované ve výnosech.</t>
  </si>
  <si>
    <t>za vynikající studijní výsledky dle § 91 odst. 2 písm. a)</t>
  </si>
  <si>
    <t>za vynikající vědecké, výzkumné, vývojové, umělecké nebo další tvůrčí výsledky přispívající k prohloubení znalostí dle § 91 odst. 2 písm. b)</t>
  </si>
  <si>
    <t>na výzkumnou, vývojovou a inovační činnost podle zvláštního právního předpisu, § 91 odst.2 písm. c)</t>
  </si>
  <si>
    <t>v případě tíživé sociální situace studenta dle § 91 odst. 2 písm. d)</t>
  </si>
  <si>
    <t>v případě tíživé sociální situace studenta dle § 91 odst. 3)</t>
  </si>
  <si>
    <t>v případech zvláštního zřetele hodných dle § 91 odst. 2 písm. e)</t>
  </si>
  <si>
    <t>h=e-f</t>
  </si>
  <si>
    <t>j=f+i</t>
  </si>
  <si>
    <t>1.3 Další vzdělávání pracovníků škol a školských zařízení</t>
  </si>
  <si>
    <t>PO 2 - Terciární vzdělávání, výzkum a vývoj</t>
  </si>
  <si>
    <t xml:space="preserve">Čerpání </t>
  </si>
  <si>
    <t>kapitola 333 - MŠMT</t>
  </si>
  <si>
    <t>ostatní zdroje rozpočtu VŠ</t>
  </si>
  <si>
    <t xml:space="preserve"> v tom: 1. prostředky plynoucí přes (z) veřejné rozpočty ČR   (ř.3+ř.13+ř.20)</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</si>
  <si>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</si>
  <si>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Mzdy</t>
  </si>
  <si>
    <t>U</t>
  </si>
  <si>
    <t>e=a+b-d</t>
  </si>
  <si>
    <t>Ubytovací stipendia</t>
  </si>
  <si>
    <t xml:space="preserve">          Dotace</t>
  </si>
  <si>
    <t xml:space="preserve">     Institucionální podpora (IP)</t>
  </si>
  <si>
    <t>2.2 Vysokoškolské vzdělávání</t>
  </si>
  <si>
    <t>2.3 Lidské zdroje ve VaV</t>
  </si>
  <si>
    <t>2.4 Partnerství a sítě</t>
  </si>
  <si>
    <t>z toho</t>
  </si>
  <si>
    <t>ubytovací stipendium</t>
  </si>
  <si>
    <t xml:space="preserve">     OP VaVpI - Výzkum a vývoj pro inovace</t>
  </si>
  <si>
    <t>Pronájem</t>
  </si>
  <si>
    <t>na podporu studia v zahraničí dle § 91 odst. 4 písm. a)</t>
  </si>
  <si>
    <t>PO 1 - Evropská centra excelence</t>
  </si>
  <si>
    <t>1.1 Evropská centra excelence</t>
  </si>
  <si>
    <t>PO 2 - Regionální VaV centra</t>
  </si>
  <si>
    <t>2.1 Regionální VaV centra</t>
  </si>
  <si>
    <t>C.1</t>
  </si>
  <si>
    <t>budovy, stavby, haly</t>
  </si>
  <si>
    <t>SOCRATES</t>
  </si>
  <si>
    <t>C.2</t>
  </si>
  <si>
    <t>pozemky</t>
  </si>
  <si>
    <t>C.3</t>
  </si>
  <si>
    <t>prostory (7)</t>
  </si>
  <si>
    <t>C.4</t>
  </si>
  <si>
    <t>PO 3 - Komercializace a popularizace VaV</t>
  </si>
  <si>
    <t>Tržby z prodeje majetku</t>
  </si>
  <si>
    <t>D.1</t>
  </si>
  <si>
    <t>3.1 Komercializace výsledků VO a ochrana duševního vl.</t>
  </si>
  <si>
    <t>3.4  Podpora infrastruktury pro výuku spojenou s VaV</t>
  </si>
  <si>
    <t>D.2</t>
  </si>
  <si>
    <t>D.3</t>
  </si>
  <si>
    <t>E</t>
  </si>
  <si>
    <t>PO 4 – Infrastruktura pro výuku na VŠ spojenou s výzkumem</t>
  </si>
  <si>
    <t>G</t>
  </si>
  <si>
    <t>Fond rozvoje vysokých škol</t>
  </si>
  <si>
    <t>4.1 Infrastruktura pro výuku na VŠ spojenou s výzkumem</t>
  </si>
  <si>
    <t>Ostatní kapitoly státního rozpočtu (ministerstva, agentury)</t>
  </si>
  <si>
    <t xml:space="preserve">Fondy celkem  </t>
  </si>
  <si>
    <t xml:space="preserve">  C  e  l  k  e  m  (5)</t>
  </si>
  <si>
    <t xml:space="preserve">     IP na dlouh. koncepční rozvoj výzk. organizací</t>
  </si>
  <si>
    <t>Průměrná měsíční mzda</t>
  </si>
  <si>
    <t>Počet pracovníků</t>
  </si>
  <si>
    <t>3=sl.2/12/sl.1</t>
  </si>
  <si>
    <t>6=sl.5/12     /sl.4</t>
  </si>
  <si>
    <t xml:space="preserve">     IP na mezinárodní spolupráci ČR ve VaV</t>
  </si>
  <si>
    <t>Dědictví</t>
  </si>
  <si>
    <t>Rozvojové programy</t>
  </si>
  <si>
    <t>J</t>
  </si>
  <si>
    <t>Dotace na ubytování a stravování</t>
  </si>
  <si>
    <t xml:space="preserve">v tom: </t>
  </si>
  <si>
    <t>Fond rezervní</t>
  </si>
  <si>
    <t>ostatní odbory MŠMT</t>
  </si>
  <si>
    <t>Dům zahraniční spolupráce</t>
  </si>
  <si>
    <t>Ostatní kapitoly státního rozpočtu</t>
  </si>
  <si>
    <t>(1) V případě potřeby rozšířit počet řádků.</t>
  </si>
  <si>
    <t>(2) V případě, že výnosy od zaměstnnanců škola vede v doplňkové činnosti, zahrne tyto prostředky do sl. "j"a výši těchto výnosů konkrétně uvede v komentáři</t>
  </si>
  <si>
    <t>(3) V případě získání prostředků na činnost v oblasti stravování z jiných veřejných zdrojů než prostředků kap. 333, VŠ uvede tuto skutečnost do sl "f" a pod tabulkou stručně upřesní, o co se jedná.</t>
  </si>
  <si>
    <t>Tabulka 10.b   Neinvestiční náklady a výnosy - oblast ubytování</t>
  </si>
  <si>
    <t>(1) Údaje budou vyplněny v souladu s účetní evidencí vysoké školy.</t>
  </si>
  <si>
    <t>Koleje a ostatní ubytovací zařízení provozované VVŠ (1)</t>
  </si>
  <si>
    <t>Fond reprodukce investičního majetku</t>
  </si>
  <si>
    <t>MPSV</t>
  </si>
  <si>
    <t>OP LZZ, PO 5.1 Mezinárodní spolupráce</t>
  </si>
  <si>
    <t xml:space="preserve">     Ministerstvo zdravotnictví</t>
  </si>
  <si>
    <t xml:space="preserve">     Ministerstvo kultury</t>
  </si>
  <si>
    <t>od zaměstnanců (2)</t>
  </si>
  <si>
    <t>od cizích ubytovaných</t>
  </si>
  <si>
    <t xml:space="preserve">     Ministerstvo zemědělství</t>
  </si>
  <si>
    <t xml:space="preserve">Poznámky: </t>
  </si>
  <si>
    <t xml:space="preserve">     Ministerstvo průmyslu a obchodu</t>
  </si>
  <si>
    <t>(1) Uvedou se prostředky, které škola v roce 2014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</si>
  <si>
    <t>(2) Uvedou se finanční prostředky ve výši převedených finančních prostředků na účet u ČNB k 31. 12. 2014</t>
  </si>
  <si>
    <t>(3) Uvedou se prostředky fondu reprodukce majetku VVŠ, případně investičního příspěvku daného roku.  Pokud v hodnotě bude investiční příspěvek obsažen, je třeba tuto skutečnost specifikovat v komentáři.</t>
  </si>
  <si>
    <t>(4) Uvedou se prostředky nezařazené v předchozích sloupcích.</t>
  </si>
  <si>
    <t>(5)  Součtová hodnota této tabulky se musí rovnat údaji uvedeném v tabulce 5, ř.10.</t>
  </si>
  <si>
    <t>Podle potřeby vložit další řádky</t>
  </si>
  <si>
    <t>Územní rozpočty</t>
  </si>
  <si>
    <t xml:space="preserve">     Ministersrvo životního prostředí</t>
  </si>
  <si>
    <t>9=sl.8/12   /sl.7</t>
  </si>
  <si>
    <t xml:space="preserve">     Ministerstvo zahraničních věcí</t>
  </si>
  <si>
    <t>Vysoká škola</t>
  </si>
  <si>
    <t>ped. pracovníci VaV</t>
  </si>
  <si>
    <t xml:space="preserve">     OP PA - Operační program Praha Adaptabilita</t>
  </si>
  <si>
    <t>v tom:</t>
  </si>
  <si>
    <t xml:space="preserve">     Ministerstvo dopravy</t>
  </si>
  <si>
    <t>PO 1 - Podpora rozvoje znalostní ekonomiky</t>
  </si>
  <si>
    <t xml:space="preserve">     Ministerstvo pro místní rozvoj</t>
  </si>
  <si>
    <t>(2) Licenční smlouva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[na UK AÚČ 602 1331 a 602 6331]</t>
  </si>
  <si>
    <t xml:space="preserve">     Ministerstvo vnitra</t>
  </si>
  <si>
    <t>1.1Další prof. vzděl. vl.zaměstnanců a partnera</t>
  </si>
  <si>
    <t>(3) Smluvní výzkum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[na UK AÚČ 602 1332 a 602 6332]</t>
  </si>
  <si>
    <t>(4) Placené vzdělávací kurzy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[na UK AÚČ 602 1333 a 602 6333]</t>
  </si>
  <si>
    <t>(3) V případě získání prostředků na činnost v oblasti ubytování z jiných veřejných zdrojů než prostředků kap. 333, VŠ uvede tuto skutečnost do sl "g" a pod tabulkou stručně upřesní, o co se jedná.</t>
  </si>
  <si>
    <t>CEEPUS</t>
  </si>
  <si>
    <t>PO 2 - Podpora vstupu na trh práce</t>
  </si>
  <si>
    <t xml:space="preserve">     Česká rozvojová agentura</t>
  </si>
  <si>
    <t>(5) Konzultace a poradenství 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[na UK AÚČ 602 1334 a 602 6334]</t>
  </si>
  <si>
    <t>(6) Do řádku "Tržby za vlastní služby"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</si>
  <si>
    <t>(7) Do řádku "Prostory" se doplní výnosy z nájmů, pokud se nejedná o celé budovy, stavby nebo haly.</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</si>
  <si>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</si>
  <si>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</si>
  <si>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(1)</t>
  </si>
  <si>
    <t xml:space="preserve">     Podpora de minimis : Úřad vlády </t>
  </si>
  <si>
    <t>2.1.Podpora souladu pracovního a soukromého života</t>
  </si>
  <si>
    <t>na podporu studia v ČR dle § 91 odst. 4 písm. b)</t>
  </si>
  <si>
    <t>AKTION</t>
  </si>
  <si>
    <t>PO 3 - Modernizace počátečního vzdělávání</t>
  </si>
  <si>
    <t xml:space="preserve">studentům doktorských studijních programů dle § 91 odst. 4 písm. c) </t>
  </si>
  <si>
    <t>3.1 Rozvoj a zkvalitnění studijních programů VŚ a VOŠ</t>
  </si>
  <si>
    <t>jiná stipendia</t>
  </si>
  <si>
    <t>z toho podpora de minimis</t>
  </si>
  <si>
    <t xml:space="preserve">     Podpora de minimis : Voj.ZP pobočka Praha </t>
  </si>
  <si>
    <t>získané přes kapitolu MŠMT  (ř.4+ř.7)</t>
  </si>
  <si>
    <t>SVV</t>
  </si>
  <si>
    <t>GAUK</t>
  </si>
  <si>
    <t xml:space="preserve">          obce a městské části</t>
  </si>
  <si>
    <t>profesoři</t>
  </si>
  <si>
    <t>PO 3 - Další vzdělávání</t>
  </si>
  <si>
    <t xml:space="preserve">         v tom: Rámcové programy</t>
  </si>
  <si>
    <t xml:space="preserve">          Kraje a MHMP</t>
  </si>
  <si>
    <t>ostatní účelová stipendia</t>
  </si>
  <si>
    <t>3.1 Individuální další vzdělávání</t>
  </si>
  <si>
    <t xml:space="preserve">                      Mobilita výzkumných pracovníků  </t>
  </si>
  <si>
    <t xml:space="preserve">          Podpora de minimis: ÚSC</t>
  </si>
  <si>
    <t>dotace na programy strukturálních fondů (3)  (ř.5+ř.6)</t>
  </si>
  <si>
    <t>Prostředky ze zahraničí (získané přímo VVŠ)</t>
  </si>
  <si>
    <t>Stipendijní fond</t>
  </si>
  <si>
    <t>Poznámka</t>
  </si>
  <si>
    <t xml:space="preserve">(1) VŠ uvede, jaké další zdroje použila k financování stipendií. </t>
  </si>
  <si>
    <t>(2) VŠ uvede celkovou částku, kterou vyplatila na stipendiích - odděleně pro studenty a pro ostatní účastníky vzdělávání</t>
  </si>
  <si>
    <t>EU komise</t>
  </si>
  <si>
    <t>Rámcové programy</t>
  </si>
  <si>
    <t>Fond odměn</t>
  </si>
  <si>
    <t>Fond účelově určených prostředků</t>
  </si>
  <si>
    <t>6a</t>
  </si>
  <si>
    <t xml:space="preserve">                      Norské fondy (Česko-Norský výzk. progr. CZ09)</t>
  </si>
  <si>
    <t>docenti</t>
  </si>
  <si>
    <t>z toho:</t>
  </si>
  <si>
    <t>na jednotlivé projekty VaV či výzkumné záměry</t>
  </si>
  <si>
    <t>6b</t>
  </si>
  <si>
    <t>jiné podpory z veřejných prostředků</t>
  </si>
  <si>
    <t xml:space="preserve">     Účelová podpora </t>
  </si>
  <si>
    <t>7.RÁMCOVÝ PROGRAM</t>
  </si>
  <si>
    <t>Fond sociální</t>
  </si>
  <si>
    <t>odborní asistenti</t>
  </si>
  <si>
    <t>asistenti</t>
  </si>
  <si>
    <t xml:space="preserve">     EU - ostatní</t>
  </si>
  <si>
    <t>lektoři</t>
  </si>
  <si>
    <t>C  e  l  k  e  m</t>
  </si>
  <si>
    <t xml:space="preserve">     Aplikovaný výzkum</t>
  </si>
  <si>
    <t>dotace spojené se vzdělávací činností</t>
  </si>
  <si>
    <t>Fond provozních prostředků</t>
  </si>
  <si>
    <t xml:space="preserve">     Zahraniční mimo EU</t>
  </si>
  <si>
    <t xml:space="preserve">(1) Součtové údaje řádků označených tmavě šedou barvou  se musí shodovat s údaji uvedenými v tabulce 5. Součtový údaj za MŠMT v částech označených VaV = Tab. 5, ř.6; za dotace ostatních kapitol státního rozpočtu = Tab. 5, ř.16; za územní rozpočty = Tab. 5, ř.23. Součtový údaj za MŠMT v částech neoznačených VaV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VŠ uvede ty programy, ve kterých získává finanční prostředky (tzn. včetně IPN). Za každého poskytovatele VŠ vždy uvede součtový údaj. </t>
  </si>
  <si>
    <t xml:space="preserve">(2) Vysoká škola uvede pro oblast podpory financovanou z prostředků VaV dle zákona č. 130/2002 Sb. o podpoře výzkumu a vývoje zkratku VaV. </t>
  </si>
  <si>
    <t xml:space="preserve">(3) Uvedou se prostředky, které byly vysoké škole poskytnuty v roce 2014na základě Rozhodnutí o poskytnutí dotace na přípravu a realizaci všech projektů uvedeného operačního programu a prioritní osy. </t>
  </si>
  <si>
    <t>(4) Uvedou se prostředky použité v roce 2014 na přípravu a realizaci projektů v souladu s Rozhodnutím.</t>
  </si>
  <si>
    <t xml:space="preserve">(5) Z celkových prostředků poskytnutých i použitých k financování projektů v dané kategorii se uvede procentuální podíl zdrojů pocházejících mimo veřejné rozpočty ČR - z EU; </t>
  </si>
  <si>
    <t>(6) Uvedou se prostředky, které byly převedeny k řešení projektů/aktivit ostatním spoluřešitelům externím -mimo UK.</t>
  </si>
  <si>
    <t>(7) Lze vyplnit, pokud se nejedná o poslední rok projektu.</t>
  </si>
  <si>
    <t>(8) Lze vyplnit pouze v posledním roce projektu nebo při předčasném ukončení projektu. Jedná se o souhrnný údaj za všechny roky trvání projektu.</t>
  </si>
  <si>
    <t>(9) Uvedou se prostředky nezařazené  v předchozích sloupcích. Pokud jsou v uvedené hodnotě obsaženy i veřejné zdroje, poskytnuté škole ve sledovaném roce prostřednictvím jiného dotačního titulu,  je nutné tuto skutečnost specifikovat v komentáři.</t>
  </si>
  <si>
    <t xml:space="preserve">                     v tom: COST(LD)</t>
  </si>
  <si>
    <t xml:space="preserve">                                EUPRO II (LE)</t>
  </si>
  <si>
    <t xml:space="preserve">                                INGO  II (LG)                                  </t>
  </si>
  <si>
    <t xml:space="preserve">                                KONTAKT II (LH)                                         </t>
  </si>
  <si>
    <t xml:space="preserve">                                NÁVRAT (LK)                               </t>
  </si>
  <si>
    <t xml:space="preserve">                                ERC (LL)</t>
  </si>
  <si>
    <t xml:space="preserve">                                Informace - základ výzkumu (LR)</t>
  </si>
  <si>
    <t>(1)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Pokud škola realizuje vzdělávací projekt/program financovaný pouze z neveřejných zdrojů, realizuje aktivity v rámci doplňkové činnosti za úplatu, apod., do této tabulky je uvádět v řádcích nebude.</t>
  </si>
  <si>
    <t xml:space="preserve">(2) Poskytnuto: jedná se o finanční prostředky, které byly vysoké škole poskytnuty v daném kalendářním roce na základě rozhodnutí (sloupec a, c, e). </t>
  </si>
  <si>
    <t xml:space="preserve">     Specifický vysokoškolský výzkum</t>
  </si>
  <si>
    <t>(3)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</si>
  <si>
    <t>(4)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</si>
  <si>
    <t xml:space="preserve">(5) Sloupec "k" uvádí "ostatní použité neveřejné zdroje celkem" a obsahuje prostředky na dofinancování programů/aktivit uvedených v jednotlivých řádcích (a to pouze z neveřejných zdrojů). </t>
  </si>
  <si>
    <t xml:space="preserve">     Velké infrastruktury</t>
  </si>
  <si>
    <t>Kontrola na rozvahu (tab. 1)</t>
  </si>
  <si>
    <t xml:space="preserve">     Ministerstva</t>
  </si>
  <si>
    <t>Údaje v podbarvených polích se načtou automaticky z vyplněných tabulek 11.a až 11.g</t>
  </si>
  <si>
    <t>Kontrola na tab. 8.a</t>
  </si>
  <si>
    <t>Kontrolní vazba</t>
  </si>
  <si>
    <t>Součet počátečních stavů fondů k 1. 1. roku (pole a1) se rovná  údaji z řádku 0089 sl. 1 tab. 1 - Rozvaha</t>
  </si>
  <si>
    <t>Součet koncových stavů fondů k 31. 12. roku (pole e1) se rovná  údaji z řádku 0089 sl. 2 tab. 1 - Rozvaha</t>
  </si>
  <si>
    <t>dotace na VaV</t>
  </si>
  <si>
    <t>dotace ostatní  (ř.8+ř.12)</t>
  </si>
  <si>
    <t>dotace spojené se vzdělávací činností  (ř.9+ř.10+ř.11)</t>
  </si>
  <si>
    <t xml:space="preserve">       příspěvek</t>
  </si>
  <si>
    <t xml:space="preserve">          Ministerstvo zdravotnictví</t>
  </si>
  <si>
    <t xml:space="preserve">       dotace spojené s programy reprodukce majetku</t>
  </si>
  <si>
    <t xml:space="preserve">       ostatní dotace</t>
  </si>
  <si>
    <t xml:space="preserve">          Ministerstvo kultury</t>
  </si>
  <si>
    <t>získané přes ostatní kapitoly státního rozpočtu  (ř.14+ř.17)</t>
  </si>
  <si>
    <t xml:space="preserve">          Ministerstvo zemědělství</t>
  </si>
  <si>
    <t xml:space="preserve">          Ministerstvo průmyslu a obchodu</t>
  </si>
  <si>
    <t>dotace na operační programy EU  (ř.15+ř.16)</t>
  </si>
  <si>
    <t xml:space="preserve">          Ministersrvo životního prostředí</t>
  </si>
  <si>
    <t xml:space="preserve">          Ministerstvo zahraničních věcí</t>
  </si>
  <si>
    <t>dotace ostatní  (ř.18+ř.19)</t>
  </si>
  <si>
    <t xml:space="preserve">          Ministerstvo dopravy</t>
  </si>
  <si>
    <t xml:space="preserve">          Ministerstvo pro místní rozvoj</t>
  </si>
  <si>
    <t xml:space="preserve">          Ministerstvo vnitra</t>
  </si>
  <si>
    <t>získané přes územní rozpočty  (ř.21+ř.24)</t>
  </si>
  <si>
    <t>dotace na operační programy EU  (ř.22+ř.23)</t>
  </si>
  <si>
    <t xml:space="preserve">     GAČR</t>
  </si>
  <si>
    <t xml:space="preserve">     TAČR</t>
  </si>
  <si>
    <t>dotace ostatní  (ř.25+ř.26)</t>
  </si>
  <si>
    <t xml:space="preserve">program Alfa                                      </t>
  </si>
  <si>
    <t>v tom: 2. veřejné prostředky ze zahraničí (získané přímo VVŠ)  (ř.28+ř.29)</t>
  </si>
  <si>
    <t xml:space="preserve">program Beta                                      </t>
  </si>
  <si>
    <t xml:space="preserve">program Gama                                 </t>
  </si>
  <si>
    <t xml:space="preserve">  program Omega                                 </t>
  </si>
  <si>
    <t xml:space="preserve">     IGA - MZ</t>
  </si>
  <si>
    <t>SOUHRN 1 (4)  (ř.31+ř.36)</t>
  </si>
  <si>
    <t>dotace spojené se vzdělávací činností  (ř.32+ř.33+ř.34+ř.35)</t>
  </si>
  <si>
    <t>získané přes kapitolu MŠMT  (ř.5+ř.8)</t>
  </si>
  <si>
    <t>získané přes ostatní kapitoly státního rozpočtu  (ř.15+ř.18)</t>
  </si>
  <si>
    <t>získané přes územní rozpočty   (ř.22+ř.25)</t>
  </si>
  <si>
    <t>veřejné prostředky ze zahraničí (získané přímo VVŠ)  (ř.28)</t>
  </si>
  <si>
    <t xml:space="preserve"> Rámcové programy</t>
  </si>
  <si>
    <t>dotace na VaV  (ř.37+ř.38+ř.39+ř.40)</t>
  </si>
  <si>
    <t>získané přes kapitolu MŠMT  (ř.6+ř.12)</t>
  </si>
  <si>
    <t>získané přes ostatní kapitoly státního rozpočtu  (ř.16+ř.19)</t>
  </si>
  <si>
    <t>získané přes územní rozpočty (ř.23+ř.26)</t>
  </si>
  <si>
    <t>veřejné prostředky ze zahraničí (získané přímo VVŠ) (ř.29)</t>
  </si>
  <si>
    <t>SOUHRN 2  (ř.42+ř.46)</t>
  </si>
  <si>
    <t>dotace spojené se vzdělávací činností  (ř.43+ř.44+ř.45)</t>
  </si>
  <si>
    <t>dotace na programy strukturálních fondů (ř.5+ř.15+ř.22)</t>
  </si>
  <si>
    <t>dotace ostatní  (ř.8+ř.18+ř.25)</t>
  </si>
  <si>
    <t>dotace na VaV  (ř.47+ř.48+ř.49)</t>
  </si>
  <si>
    <t>dotace na programy strukturálních fondů  (ř.6+ř.16+ř.23)</t>
  </si>
  <si>
    <t>dotace ostatní  (ř.12+ř.19+ř.26)</t>
  </si>
  <si>
    <t>veřejné prostředky ze zahraničí (získané přímo VVŠ)   (ř.29)</t>
  </si>
  <si>
    <t>(1) Tato tabulka zahrnuje všechny veřejné zdroje vysoké školy, tedy včetně finančních prostředků souvisejících s hospodařením Kolejí a menz (KaM) a Vysokoškolských zemědělských a lesních statků (VZaLS).</t>
  </si>
  <si>
    <t>(1)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</si>
  <si>
    <t>(2) Poskytnuto: jedná se o finanční prostředky, které byly vysoké škole poskytnuty v daném kalendářním roce jako podpora VaV podle zákona 130/2002 Sb. Uvádí se ve shodě s objemem finančních prostředků uvedených v rozhodnutí (sl. a, c, e).</t>
  </si>
  <si>
    <t>(2) Jedná se o finanční prostředky poskytnuté  vysoké škole rozhodnutím (sloupec 1, 3, 5) a použité na určitý účel v souladu s rozhodnutím (sloupec 2, 4, 6). 
Poskytnuto: jedná se o finanční prostředky, které vysoká škola v daném kalendářním roce získala na základě rozhodnutí. Použito: jedná se o finanční prostředky, které VŠ v daném kalendářním roce použila na účel v souladu s rozhodnutím.</t>
  </si>
  <si>
    <t>(3)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</si>
  <si>
    <t>(4) Z celkových veřejných prostředků poskytnutých i použitých k financování projektů v dané kategorii se uvede procentuální podíl zdrojů pocházejících mimo veřejné rozpočty ČR - z veřejných rozpočtu EU nebo jiných zahraničních veřejných zdrojů.</t>
  </si>
  <si>
    <t>(5) Uvedou se prostředky, které byly převedeny k řešení projektů/aktivit ostatním spoluřešitelům externím mimo UK.</t>
  </si>
  <si>
    <t>(6) Fond účelově určených prostředků (§ 18, odst. 6 zákona o VŠ). Jedná se o finanční prostředky, které nebyly v daném kalendářním roce použity, ale byly převedeny do FÚUP. Jsou součástí "použitých" prostředků uvedených v této tabulce.</t>
  </si>
  <si>
    <t>(3) Jedná se o veřejné prostředky na financování projektů strukturálních fondů, zahranuje všechny veřejné prostředky (jak evropskou, tak českou část spolufinancování).</t>
  </si>
  <si>
    <t xml:space="preserve">(7) Sloupec "i" uvádí "ostatní použité neveřejné zdroje celkem" a obsahuje prostředky na dofinancování programů/aktivit uvedených v jednotlivých řádcích (a to z neveřejných zdrojů). </t>
  </si>
  <si>
    <t>(4) Část tabulky Souhrn 1 a Souhrn 2 slouží k třídění údajů uvedených v předchozích řádcích tabulky 5</t>
  </si>
  <si>
    <t>7810</t>
  </si>
  <si>
    <t>415</t>
  </si>
  <si>
    <t>47</t>
  </si>
  <si>
    <t>0,300</t>
  </si>
  <si>
    <t>18,000</t>
  </si>
  <si>
    <t>5,800</t>
  </si>
  <si>
    <t>Jedná se o účetní odpisy hmotného a nehmotného majetku v roce 2014.</t>
  </si>
  <si>
    <t>UK-Rozvoj knihovních a IT systémů FSV UK</t>
  </si>
  <si>
    <t>133D411000343</t>
  </si>
  <si>
    <t>133D21E000014</t>
  </si>
  <si>
    <t>UK-Zabezpečení přístrojového vybavení a rozvoje informačních a komunikačních technologií pro rok 2014</t>
  </si>
  <si>
    <t>Pozn.:</t>
  </si>
  <si>
    <t xml:space="preserve">Účet číslo 549 1369 se zůstatkem k 31.12.2014 ve výši 10.320.653 není v tabulce uveden, protože se jedná o tvorbu Stipendijního fondu </t>
  </si>
  <si>
    <r>
      <t xml:space="preserve">Tab. 8.a:    Pracovníci a mzdové prostředky </t>
    </r>
    <r>
      <rPr>
        <sz val="11"/>
        <rFont val="Calibri"/>
        <family val="2"/>
        <charset val="238"/>
      </rPr>
      <t>(dle zdroje financování mzdy a OON)</t>
    </r>
    <r>
      <rPr>
        <sz val="8"/>
        <rFont val="Calibri"/>
        <family val="2"/>
        <charset val="238"/>
      </rPr>
      <t xml:space="preserve"> (1)</t>
    </r>
  </si>
  <si>
    <r>
      <t>VaV z národních zdrojů</t>
    </r>
    <r>
      <rPr>
        <sz val="8"/>
        <rFont val="Calibri"/>
        <family val="2"/>
        <charset val="238"/>
      </rPr>
      <t xml:space="preserve"> (2)</t>
    </r>
  </si>
  <si>
    <r>
      <t xml:space="preserve">Tab. 8.b:    Pracovníci a mzdové prostředky </t>
    </r>
    <r>
      <rPr>
        <sz val="11"/>
        <rFont val="Calibri"/>
        <family val="2"/>
        <charset val="238"/>
      </rPr>
      <t>(bez OON)</t>
    </r>
  </si>
  <si>
    <r>
      <t xml:space="preserve">Počet pracovníků </t>
    </r>
    <r>
      <rPr>
        <sz val="8"/>
        <rFont val="Calibri"/>
        <family val="2"/>
        <charset val="238"/>
      </rPr>
      <t>(3)</t>
    </r>
  </si>
  <si>
    <r>
      <t xml:space="preserve">akademičtí pracovníci </t>
    </r>
    <r>
      <rPr>
        <sz val="8"/>
        <rFont val="Calibri"/>
        <family val="2"/>
        <charset val="238"/>
      </rPr>
      <t>(4)</t>
    </r>
  </si>
  <si>
    <r>
      <t xml:space="preserve">vědečtí pracovníci </t>
    </r>
    <r>
      <rPr>
        <sz val="8"/>
        <rFont val="Calibri"/>
        <family val="2"/>
        <charset val="238"/>
      </rPr>
      <t>(5)</t>
    </r>
  </si>
  <si>
    <r>
      <t xml:space="preserve">ostatní </t>
    </r>
    <r>
      <rPr>
        <sz val="8"/>
        <rFont val="Calibri"/>
        <family val="2"/>
        <charset val="238"/>
      </rPr>
      <t>(6)</t>
    </r>
  </si>
  <si>
    <r>
      <rPr>
        <sz val="8"/>
        <color indexed="8"/>
        <rFont val="Calibri"/>
        <family val="2"/>
        <charset val="238"/>
      </rPr>
      <t>(1)</t>
    </r>
    <r>
      <rPr>
        <sz val="10"/>
        <color indexed="8"/>
        <rFont val="Calibri"/>
        <family val="2"/>
        <charset val="238"/>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</si>
  <si>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r>
      <rPr>
        <sz val="8"/>
        <color indexed="8"/>
        <rFont val="Calibri"/>
        <family val="2"/>
        <charset val="238"/>
      </rPr>
      <t>(2)</t>
    </r>
    <r>
      <rPr>
        <sz val="10"/>
        <color indexed="8"/>
        <rFont val="Calibri"/>
        <family val="2"/>
        <charset val="238"/>
      </rPr>
      <t xml:space="preserve"> Obsahuje prostředky z GA ČR, TA ČR, ministerstev a dalších národních zdrojů (bez operačních programů EU).</t>
    </r>
  </si>
  <si>
    <r>
      <rPr>
        <sz val="8"/>
        <color indexed="8"/>
        <rFont val="Calibri"/>
        <family val="2"/>
        <charset val="238"/>
      </rPr>
      <t>(3)</t>
    </r>
    <r>
      <rPr>
        <sz val="10"/>
        <color indexed="8"/>
        <rFont val="Calibri"/>
        <family val="2"/>
        <charset val="238"/>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</si>
  <si>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r>
      <rPr>
        <sz val="8"/>
        <color indexed="8"/>
        <rFont val="Calibri"/>
        <family val="2"/>
        <charset val="238"/>
      </rPr>
      <t>(4)</t>
    </r>
    <r>
      <rPr>
        <sz val="10"/>
        <color indexed="8"/>
        <rFont val="Calibri"/>
        <family val="2"/>
        <charset val="238"/>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</si>
  <si>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r>
      <rPr>
        <sz val="8"/>
        <color indexed="8"/>
        <rFont val="Calibri"/>
        <family val="2"/>
        <charset val="238"/>
      </rPr>
      <t>(5)</t>
    </r>
    <r>
      <rPr>
        <sz val="10"/>
        <color indexed="8"/>
        <rFont val="Calibri"/>
        <family val="2"/>
        <charset val="238"/>
      </rPr>
      <t xml:space="preserve"> Jedná se o vědecké pracovníky, kteří v rámci svého úvazku na vysoké škole pouze vědecky pracují. Pedagogické činnosti se nevěnují vůbec.</t>
    </r>
  </si>
  <si>
    <r>
      <rPr>
        <sz val="8"/>
        <color indexed="8"/>
        <rFont val="Calibri"/>
        <family val="2"/>
        <charset val="238"/>
      </rPr>
      <t>(6)</t>
    </r>
    <r>
      <rPr>
        <sz val="10"/>
        <color indexed="8"/>
        <rFont val="Calibri"/>
        <family val="2"/>
        <charset val="238"/>
      </rPr>
      <t xml:space="preserve"> Úvazky pracovníků, v nichž se zaměstnanci vysoké školy nevěnují ani pedagogické ani vědecké činnosti; jde zejména o technicko- hospodářské pracovníky, provozní a obchodně provozní pracovníky, zdravotní a ostatní pracovníky, atp.</t>
    </r>
  </si>
  <si>
    <r>
      <rPr>
        <sz val="8"/>
        <color indexed="8"/>
        <rFont val="Calibri"/>
        <family val="2"/>
        <charset val="238"/>
      </rPr>
      <t>(7)</t>
    </r>
    <r>
      <rPr>
        <sz val="10"/>
        <color indexed="8"/>
        <rFont val="Calibri"/>
        <family val="2"/>
        <charset val="238"/>
      </rPr>
      <t xml:space="preserve"> Hodnota mezd CELKEM v řádku 6 (CELKEM) tab. 8.a se rovná hodnotě mezd CELKEM ve sl. 8, ř. 11 tabulky 8.b</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</si>
</sst>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_ ;[Red]\-#,##0\ ;\–\ "/>
    <numFmt numFmtId="165" formatCode="#,##0.000"/>
    <numFmt numFmtId="166" formatCode="#,##0_ ;[Red]\-#,##0\ "/>
    <numFmt numFmtId="167" formatCode="#,##0.0"/>
    <numFmt numFmtId="168" formatCode="#,##0.0000"/>
    <numFmt numFmtId="169" formatCode="_-* #,##0\ _K_č_-;\-* #,##0\ _K_č_-;_-* &quot;-&quot;??\ _K_č_-;_-@_-"/>
    <numFmt numFmtId="170" formatCode="#,##0.000_ ;[Red]\-#,##0.000\ "/>
    <numFmt numFmtId="171" formatCode="0.0%"/>
    <numFmt numFmtId="172" formatCode="#,##0.00000"/>
  </numFmts>
  <fonts count="41" x14ac:knownFonts="1">
    <font>
      <sz val="10"/>
      <name val="Arial"/>
    </font>
    <font>
      <sz val="11"/>
      <color theme="1"/>
      <name val="Calibri"/>
      <family val="2"/>
      <charset val="238"/>
      <scheme val="minor"/>
    </font>
    <font>
      <b/>
      <sz val="12"/>
      <name val="Calibri"/>
      <family val="2"/>
      <charset val="238"/>
    </font>
    <font>
      <sz val="10"/>
      <name val="Calibri"/>
      <family val="2"/>
      <charset val="238"/>
    </font>
    <font>
      <sz val="11"/>
      <color rgb="FF000000"/>
      <name val="Calibri"/>
      <family val="2"/>
      <charset val="238"/>
    </font>
    <font>
      <sz val="10"/>
      <name val="Arial"/>
      <family val="2"/>
      <charset val="238"/>
    </font>
    <font>
      <sz val="10"/>
      <color rgb="FFFF0000"/>
      <name val="Calibri"/>
      <family val="2"/>
      <charset val="238"/>
    </font>
    <font>
      <sz val="9"/>
      <name val="Calibri"/>
      <family val="2"/>
      <charset val="238"/>
    </font>
    <font>
      <b/>
      <sz val="10"/>
      <name val="Calibri"/>
      <family val="2"/>
      <charset val="238"/>
    </font>
    <font>
      <b/>
      <sz val="9"/>
      <name val="Calibri"/>
      <family val="2"/>
      <charset val="238"/>
    </font>
    <font>
      <sz val="10"/>
      <color rgb="FF3366FF"/>
      <name val="Calibri"/>
      <family val="2"/>
      <charset val="238"/>
    </font>
    <font>
      <i/>
      <sz val="10"/>
      <name val="Calibri"/>
      <family val="2"/>
      <charset val="238"/>
    </font>
    <font>
      <b/>
      <sz val="12"/>
      <color rgb="FF000000"/>
      <name val="Calibri"/>
      <family val="2"/>
      <charset val="238"/>
    </font>
    <font>
      <sz val="10"/>
      <color rgb="FF000000"/>
      <name val="Calibri"/>
      <family val="2"/>
      <charset val="238"/>
    </font>
    <font>
      <sz val="12"/>
      <color rgb="FF000000"/>
      <name val="Calibri"/>
      <family val="2"/>
      <charset val="238"/>
    </font>
    <font>
      <sz val="8"/>
      <name val="Calibri"/>
      <family val="2"/>
      <charset val="238"/>
    </font>
    <font>
      <b/>
      <sz val="10"/>
      <color rgb="FF000000"/>
      <name val="Calibri"/>
      <family val="2"/>
      <charset val="238"/>
    </font>
    <font>
      <b/>
      <sz val="11"/>
      <name val="Calibri"/>
      <family val="2"/>
      <charset val="238"/>
    </font>
    <font>
      <b/>
      <sz val="10"/>
      <color rgb="FF3366FF"/>
      <name val="Calibri"/>
      <family val="2"/>
      <charset val="238"/>
    </font>
    <font>
      <sz val="12"/>
      <name val="Calibri"/>
      <family val="2"/>
      <charset val="238"/>
    </font>
    <font>
      <sz val="10"/>
      <name val="Times New Roman"/>
      <family val="1"/>
      <charset val="238"/>
    </font>
    <font>
      <sz val="8"/>
      <name val="Tahoma"/>
      <family val="2"/>
      <charset val="238"/>
    </font>
    <font>
      <b/>
      <sz val="8"/>
      <name val="Tahoma"/>
      <family val="2"/>
      <charset val="238"/>
    </font>
    <font>
      <sz val="10"/>
      <color rgb="FF0066CC"/>
      <name val="Calibri"/>
      <family val="2"/>
      <charset val="238"/>
    </font>
    <font>
      <b/>
      <sz val="10"/>
      <color rgb="FF0000FF"/>
      <name val="Calibri"/>
      <family val="2"/>
      <charset val="238"/>
    </font>
    <font>
      <sz val="10"/>
      <color rgb="FF0000FF"/>
      <name val="Calibri"/>
      <family val="2"/>
      <charset val="238"/>
    </font>
    <font>
      <i/>
      <sz val="10"/>
      <color rgb="FF808080"/>
      <name val="Calibri"/>
      <family val="2"/>
      <charset val="238"/>
    </font>
    <font>
      <b/>
      <sz val="11"/>
      <color rgb="FF000000"/>
      <name val="Calibri"/>
      <family val="2"/>
      <charset val="238"/>
    </font>
    <font>
      <sz val="11"/>
      <name val="Calibri"/>
      <family val="2"/>
      <charset val="238"/>
    </font>
    <font>
      <b/>
      <i/>
      <sz val="10"/>
      <color rgb="FF000000"/>
      <name val="Calibri"/>
      <family val="2"/>
      <charset val="238"/>
    </font>
    <font>
      <i/>
      <sz val="10"/>
      <color rgb="FF000000"/>
      <name val="Calibri"/>
      <family val="2"/>
      <charset val="238"/>
    </font>
    <font>
      <i/>
      <sz val="10"/>
      <color rgb="FFC0C0C0"/>
      <name val="Calibri"/>
      <family val="2"/>
      <charset val="238"/>
    </font>
    <font>
      <i/>
      <sz val="11"/>
      <color rgb="FF000000"/>
      <name val="Calibri"/>
      <family val="2"/>
      <charset val="238"/>
    </font>
    <font>
      <sz val="11"/>
      <color rgb="FFFF0000"/>
      <name val="Calibri"/>
      <family val="2"/>
      <charset val="238"/>
    </font>
    <font>
      <sz val="10"/>
      <name val="Arial"/>
      <family val="2"/>
      <charset val="238"/>
    </font>
    <font>
      <sz val="10"/>
      <color indexed="8"/>
      <name val="Calibri"/>
      <family val="2"/>
      <charset val="238"/>
    </font>
    <font>
      <b/>
      <sz val="11"/>
      <color indexed="8"/>
      <name val="Calibri"/>
      <family val="2"/>
      <charset val="238"/>
    </font>
    <font>
      <sz val="11"/>
      <color indexed="55"/>
      <name val="Calibri"/>
      <family val="2"/>
      <charset val="238"/>
    </font>
    <font>
      <sz val="8"/>
      <color indexed="8"/>
      <name val="Calibri"/>
      <family val="2"/>
      <charset val="238"/>
    </font>
    <font>
      <sz val="10"/>
      <color indexed="10"/>
      <name val="Calibri"/>
      <family val="2"/>
      <charset val="238"/>
    </font>
    <font>
      <sz val="10"/>
      <name val="Arial"/>
      <family val="2"/>
      <charset val="238"/>
    </font>
  </fonts>
  <fills count="15">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C0C0C0"/>
        <bgColor rgb="FFC0C0C0"/>
      </patternFill>
    </fill>
    <fill>
      <patternFill patternType="solid">
        <fgColor rgb="FFFFCC00"/>
        <bgColor rgb="FFFFCC00"/>
      </patternFill>
    </fill>
    <fill>
      <patternFill patternType="solid">
        <fgColor rgb="FFCCCCFF"/>
        <bgColor rgb="FFCCCCFF"/>
      </patternFill>
    </fill>
    <fill>
      <patternFill patternType="solid">
        <fgColor rgb="FF969696"/>
        <bgColor rgb="FF969696"/>
      </patternFill>
    </fill>
    <fill>
      <patternFill patternType="solid">
        <fgColor rgb="FFBFBFBF"/>
        <bgColor rgb="FFBFBFBF"/>
      </patternFill>
    </fill>
    <fill>
      <patternFill patternType="solid">
        <fgColor rgb="FFD8D8D8"/>
        <bgColor rgb="FFD8D8D8"/>
      </patternFill>
    </fill>
    <fill>
      <patternFill patternType="solid">
        <fgColor rgb="FFFF8080"/>
        <bgColor rgb="FFFF8080"/>
      </patternFill>
    </fill>
    <fill>
      <patternFill patternType="solid">
        <fgColor rgb="FFFFFF00"/>
        <bgColor rgb="FFFFFF00"/>
      </patternFill>
    </fill>
    <fill>
      <patternFill patternType="solid">
        <fgColor rgb="FF00FFFF"/>
        <bgColor rgb="FF00FFFF"/>
      </patternFill>
    </fill>
    <fill>
      <patternFill patternType="solid">
        <fgColor rgb="FF99CC00"/>
        <bgColor rgb="FF99CC00"/>
      </patternFill>
    </fill>
    <fill>
      <patternFill patternType="solid">
        <fgColor indexed="22"/>
        <bgColor indexed="64"/>
      </patternFill>
    </fill>
  </fills>
  <borders count="222">
    <border>
      <left/>
      <right/>
      <top/>
      <bottom/>
      <diagonal/>
    </border>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style="thin">
        <color rgb="FF969696"/>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tted">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dotted">
        <color rgb="FF000000"/>
      </right>
      <top style="medium">
        <color rgb="FF000000"/>
      </top>
      <bottom/>
      <diagonal/>
    </border>
    <border>
      <left style="dotted">
        <color rgb="FF000000"/>
      </left>
      <right style="dotted">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diagonal/>
    </border>
    <border>
      <left style="thin">
        <color rgb="FF000000"/>
      </left>
      <right style="medium">
        <color rgb="FF000000"/>
      </right>
      <top/>
      <bottom/>
      <diagonal/>
    </border>
    <border>
      <left/>
      <right style="thin">
        <color rgb="FF000000"/>
      </right>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dotted">
        <color rgb="FF000000"/>
      </left>
      <right style="medium">
        <color rgb="FF000000"/>
      </right>
      <top/>
      <bottom/>
      <diagonal/>
    </border>
    <border>
      <left/>
      <right style="dotted">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dotted">
        <color rgb="FF000000"/>
      </left>
      <right style="dotted">
        <color rgb="FF000000"/>
      </right>
      <top/>
      <bottom style="thin">
        <color rgb="FF000000"/>
      </bottom>
      <diagonal/>
    </border>
    <border>
      <left style="dotted">
        <color rgb="FF000000"/>
      </left>
      <right style="medium">
        <color rgb="FF000000"/>
      </right>
      <top/>
      <bottom style="medium">
        <color rgb="FF000000"/>
      </bottom>
      <diagonal/>
    </border>
    <border>
      <left/>
      <right style="thin">
        <color rgb="FF000000"/>
      </right>
      <top style="thin">
        <color rgb="FF000000"/>
      </top>
      <bottom/>
      <diagonal/>
    </border>
    <border>
      <left style="medium">
        <color rgb="FF000000"/>
      </left>
      <right style="medium">
        <color rgb="FF000000"/>
      </right>
      <top/>
      <bottom/>
      <diagonal/>
    </border>
    <border>
      <left style="thin">
        <color rgb="FF000000"/>
      </left>
      <right/>
      <top style="medium">
        <color rgb="FF000000"/>
      </top>
      <bottom style="medium">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top/>
      <bottom style="medium">
        <color rgb="FF000000"/>
      </bottom>
      <diagonal/>
    </border>
    <border>
      <left style="thin">
        <color rgb="FF000000"/>
      </left>
      <right/>
      <top/>
      <bottom style="thin">
        <color rgb="FF000000"/>
      </bottom>
      <diagonal/>
    </border>
    <border>
      <left/>
      <right style="dotted">
        <color rgb="FF000000"/>
      </right>
      <top style="medium">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dotted">
        <color rgb="FF000000"/>
      </left>
      <right style="dotted">
        <color rgb="FF000000"/>
      </right>
      <top style="thin">
        <color rgb="FF000000"/>
      </top>
      <bottom/>
      <diagonal/>
    </border>
    <border>
      <left style="thin">
        <color rgb="FF000000"/>
      </left>
      <right/>
      <top/>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style="dotted">
        <color rgb="FF000000"/>
      </left>
      <right/>
      <top style="medium">
        <color rgb="FF000000"/>
      </top>
      <bottom style="thin">
        <color rgb="FF000000"/>
      </bottom>
      <diagonal/>
    </border>
    <border>
      <left style="thin">
        <color rgb="FF000000"/>
      </left>
      <right style="thin">
        <color rgb="FF000000"/>
      </right>
      <top/>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diagonal/>
    </border>
    <border>
      <left style="medium">
        <color rgb="FF000000"/>
      </left>
      <right/>
      <top style="thin">
        <color rgb="FF000000"/>
      </top>
      <bottom/>
      <diagonal/>
    </border>
    <border>
      <left/>
      <right/>
      <top style="thin">
        <color rgb="FF000000"/>
      </top>
      <bottom/>
      <diagonal/>
    </border>
    <border>
      <left/>
      <right style="thin">
        <color rgb="FF000000"/>
      </right>
      <top/>
      <bottom style="thin">
        <color rgb="FF969696"/>
      </bottom>
      <diagonal/>
    </border>
    <border>
      <left style="dotted">
        <color rgb="FF000000"/>
      </left>
      <right/>
      <top/>
      <bottom/>
      <diagonal/>
    </border>
    <border>
      <left style="dotted">
        <color rgb="FF000000"/>
      </left>
      <right/>
      <top style="thin">
        <color rgb="FF000000"/>
      </top>
      <bottom/>
      <diagonal/>
    </border>
    <border>
      <left style="thin">
        <color rgb="FF000000"/>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thin">
        <color rgb="FF000000"/>
      </left>
      <right style="thin">
        <color rgb="FF000000"/>
      </right>
      <top/>
      <bottom style="thin">
        <color rgb="FF969696"/>
      </bottom>
      <diagonal/>
    </border>
    <border>
      <left style="medium">
        <color rgb="FF000000"/>
      </left>
      <right/>
      <top style="medium">
        <color rgb="FF000000"/>
      </top>
      <bottom style="thin">
        <color rgb="FFC0C0C0"/>
      </bottom>
      <diagonal/>
    </border>
    <border>
      <left/>
      <right/>
      <top style="medium">
        <color rgb="FF000000"/>
      </top>
      <bottom style="thin">
        <color rgb="FFC0C0C0"/>
      </bottom>
      <diagonal/>
    </border>
    <border>
      <left/>
      <right style="medium">
        <color rgb="FF000000"/>
      </right>
      <top style="medium">
        <color rgb="FF000000"/>
      </top>
      <bottom style="thin">
        <color rgb="FFC0C0C0"/>
      </bottom>
      <diagonal/>
    </border>
    <border>
      <left style="medium">
        <color rgb="FF000000"/>
      </left>
      <right/>
      <top style="medium">
        <color rgb="FF000000"/>
      </top>
      <bottom style="thin">
        <color rgb="FF969696"/>
      </bottom>
      <diagonal/>
    </border>
    <border>
      <left style="thin">
        <color rgb="FF000000"/>
      </left>
      <right/>
      <top style="medium">
        <color rgb="FF000000"/>
      </top>
      <bottom style="thin">
        <color rgb="FF969696"/>
      </bottom>
      <diagonal/>
    </border>
    <border>
      <left/>
      <right/>
      <top/>
      <bottom style="thin">
        <color rgb="FF000000"/>
      </bottom>
      <diagonal/>
    </border>
    <border>
      <left style="medium">
        <color rgb="FF000000"/>
      </left>
      <right style="medium">
        <color rgb="FF000000"/>
      </right>
      <top style="thin">
        <color rgb="FF000000"/>
      </top>
      <bottom style="dotted">
        <color rgb="FF000000"/>
      </bottom>
      <diagonal/>
    </border>
    <border>
      <left style="thin">
        <color rgb="FF000000"/>
      </left>
      <right style="dotted">
        <color rgb="FF000000"/>
      </right>
      <top style="thin">
        <color rgb="FF000000"/>
      </top>
      <bottom style="medium">
        <color rgb="FF000000"/>
      </bottom>
      <diagonal/>
    </border>
    <border>
      <left style="medium">
        <color rgb="FF000000"/>
      </left>
      <right/>
      <top style="thin">
        <color rgb="FF000000"/>
      </top>
      <bottom style="dotted">
        <color rgb="FF000000"/>
      </bottom>
      <diagonal/>
    </border>
    <border>
      <left style="dotted">
        <color rgb="FF000000"/>
      </left>
      <right style="dotted">
        <color rgb="FF000000"/>
      </right>
      <top style="thin">
        <color rgb="FF000000"/>
      </top>
      <bottom style="medium">
        <color rgb="FF000000"/>
      </bottom>
      <diagonal/>
    </border>
    <border>
      <left/>
      <right style="medium">
        <color rgb="FF000000"/>
      </right>
      <top style="thin">
        <color rgb="FF000000"/>
      </top>
      <bottom style="dotted">
        <color rgb="FF000000"/>
      </bottom>
      <diagonal/>
    </border>
    <border>
      <left/>
      <right style="thin">
        <color rgb="FF000000"/>
      </right>
      <top style="thin">
        <color rgb="FF000000"/>
      </top>
      <bottom style="dotted">
        <color rgb="FF000000"/>
      </bottom>
      <diagonal/>
    </border>
    <border>
      <left/>
      <right style="thin">
        <color rgb="FF969696"/>
      </right>
      <top style="thin">
        <color rgb="FF969696"/>
      </top>
      <bottom/>
      <diagonal/>
    </border>
    <border>
      <left style="thin">
        <color rgb="FF000000"/>
      </left>
      <right style="medium">
        <color rgb="FF000000"/>
      </right>
      <top style="medium">
        <color rgb="FF000000"/>
      </top>
      <bottom style="thin">
        <color rgb="FF969696"/>
      </bottom>
      <diagonal/>
    </border>
    <border>
      <left style="medium">
        <color rgb="FF000000"/>
      </left>
      <right/>
      <top style="thin">
        <color rgb="FFC0C0C0"/>
      </top>
      <bottom style="thin">
        <color rgb="FFC0C0C0"/>
      </bottom>
      <diagonal/>
    </border>
    <border>
      <left/>
      <right/>
      <top style="thin">
        <color rgb="FFC0C0C0"/>
      </top>
      <bottom style="thin">
        <color rgb="FFC0C0C0"/>
      </bottom>
      <diagonal/>
    </border>
    <border>
      <left style="thin">
        <color rgb="FF969696"/>
      </left>
      <right style="thin">
        <color rgb="FF969696"/>
      </right>
      <top style="thin">
        <color rgb="FF969696"/>
      </top>
      <bottom/>
      <diagonal/>
    </border>
    <border>
      <left style="thin">
        <color rgb="FF000000"/>
      </left>
      <right style="thin">
        <color rgb="FF000000"/>
      </right>
      <top style="thin">
        <color rgb="FF000000"/>
      </top>
      <bottom style="dotted">
        <color rgb="FF000000"/>
      </bottom>
      <diagonal/>
    </border>
    <border>
      <left style="thin">
        <color rgb="FF000000"/>
      </left>
      <right style="medium">
        <color rgb="FF000000"/>
      </right>
      <top style="thin">
        <color rgb="FF000000"/>
      </top>
      <bottom style="dotted">
        <color rgb="FF000000"/>
      </bottom>
      <diagonal/>
    </border>
    <border>
      <left style="dotted">
        <color rgb="FF000000"/>
      </left>
      <right/>
      <top/>
      <bottom style="thin">
        <color rgb="FF000000"/>
      </bottom>
      <diagonal/>
    </border>
    <border>
      <left style="thin">
        <color rgb="FF000000"/>
      </left>
      <right style="thin">
        <color rgb="FF000000"/>
      </right>
      <top style="dotted">
        <color rgb="FF000000"/>
      </top>
      <bottom style="thin">
        <color rgb="FF000000"/>
      </bottom>
      <diagonal/>
    </border>
    <border>
      <left style="medium">
        <color rgb="FF000000"/>
      </left>
      <right style="medium">
        <color rgb="FF000000"/>
      </right>
      <top style="dotted">
        <color rgb="FF000000"/>
      </top>
      <bottom style="dotted">
        <color rgb="FF000000"/>
      </bottom>
      <diagonal/>
    </border>
    <border>
      <left style="medium">
        <color rgb="FF000000"/>
      </left>
      <right style="thin">
        <color rgb="FF000000"/>
      </right>
      <top style="dotted">
        <color rgb="FF000000"/>
      </top>
      <bottom/>
      <diagonal/>
    </border>
    <border>
      <left style="thin">
        <color rgb="FF000000"/>
      </left>
      <right style="medium">
        <color rgb="FF000000"/>
      </right>
      <top style="dotted">
        <color rgb="FF000000"/>
      </top>
      <bottom style="dotted">
        <color rgb="FF000000"/>
      </bottom>
      <diagonal/>
    </border>
    <border>
      <left style="thin">
        <color rgb="FF969696"/>
      </left>
      <right style="medium">
        <color rgb="FF000000"/>
      </right>
      <top style="thin">
        <color rgb="FF969696"/>
      </top>
      <bottom/>
      <diagonal/>
    </border>
    <border>
      <left/>
      <right style="dotted">
        <color rgb="FF000000"/>
      </right>
      <top style="thin">
        <color rgb="FF000000"/>
      </top>
      <bottom style="thin">
        <color rgb="FF000000"/>
      </bottom>
      <diagonal/>
    </border>
    <border>
      <left/>
      <right style="medium">
        <color rgb="FF000000"/>
      </right>
      <top style="thin">
        <color rgb="FFC0C0C0"/>
      </top>
      <bottom style="thin">
        <color rgb="FFC0C0C0"/>
      </bottom>
      <diagonal/>
    </border>
    <border>
      <left style="medium">
        <color rgb="FF000000"/>
      </left>
      <right/>
      <top style="thin">
        <color rgb="FF969696"/>
      </top>
      <bottom style="thin">
        <color rgb="FF969696"/>
      </bottom>
      <diagonal/>
    </border>
    <border>
      <left style="thin">
        <color rgb="FF000000"/>
      </left>
      <right/>
      <top style="thin">
        <color rgb="FF969696"/>
      </top>
      <bottom style="thin">
        <color rgb="FF969696"/>
      </bottom>
      <diagonal/>
    </border>
    <border>
      <left style="medium">
        <color rgb="FF000000"/>
      </left>
      <right/>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dotted">
        <color rgb="FF000000"/>
      </bottom>
      <diagonal/>
    </border>
    <border>
      <left/>
      <right style="medium">
        <color rgb="FF000000"/>
      </right>
      <top/>
      <bottom style="dotted">
        <color rgb="FF000000"/>
      </bottom>
      <diagonal/>
    </border>
    <border>
      <left style="medium">
        <color rgb="FF000000"/>
      </left>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medium">
        <color rgb="FF000000"/>
      </right>
      <top style="thin">
        <color rgb="FF969696"/>
      </top>
      <bottom style="thin">
        <color rgb="FF969696"/>
      </bottom>
      <diagonal/>
    </border>
    <border>
      <left/>
      <right/>
      <top style="dotted">
        <color rgb="FF000000"/>
      </top>
      <bottom style="dotted">
        <color rgb="FF000000"/>
      </bottom>
      <diagonal/>
    </border>
    <border>
      <left style="thin">
        <color rgb="FF000000"/>
      </left>
      <right style="thin">
        <color rgb="FF000000"/>
      </right>
      <top style="dotted">
        <color rgb="FF000000"/>
      </top>
      <bottom/>
      <diagonal/>
    </border>
    <border>
      <left style="medium">
        <color rgb="FF000000"/>
      </left>
      <right/>
      <top style="dotted">
        <color rgb="FF000000"/>
      </top>
      <bottom/>
      <diagonal/>
    </border>
    <border>
      <left/>
      <right style="medium">
        <color rgb="FF000000"/>
      </right>
      <top style="dotted">
        <color rgb="FF000000"/>
      </top>
      <bottom style="dotted">
        <color rgb="FF000000"/>
      </bottom>
      <diagonal/>
    </border>
    <border>
      <left style="dotted">
        <color rgb="FF000000"/>
      </left>
      <right/>
      <top style="medium">
        <color rgb="FF000000"/>
      </top>
      <bottom style="medium">
        <color rgb="FF000000"/>
      </bottom>
      <diagonal/>
    </border>
    <border>
      <left style="medium">
        <color rgb="FF000000"/>
      </left>
      <right/>
      <top style="dotted">
        <color rgb="FF000000"/>
      </top>
      <bottom style="medium">
        <color rgb="FF000000"/>
      </bottom>
      <diagonal/>
    </border>
    <border>
      <left style="thin">
        <color rgb="FF000000"/>
      </left>
      <right/>
      <top style="dotted">
        <color rgb="FF000000"/>
      </top>
      <bottom style="medium">
        <color rgb="FF000000"/>
      </bottom>
      <diagonal/>
    </border>
    <border>
      <left/>
      <right/>
      <top style="dotted">
        <color rgb="FF000000"/>
      </top>
      <bottom style="medium">
        <color rgb="FF000000"/>
      </bottom>
      <diagonal/>
    </border>
    <border>
      <left/>
      <right style="dotted">
        <color rgb="FF000000"/>
      </right>
      <top/>
      <bottom style="medium">
        <color rgb="FF000000"/>
      </bottom>
      <diagonal/>
    </border>
    <border>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right style="medium">
        <color rgb="FF000000"/>
      </right>
      <top style="dotted">
        <color rgb="FF000000"/>
      </top>
      <bottom style="medium">
        <color rgb="FF000000"/>
      </bottom>
      <diagonal/>
    </border>
    <border>
      <left style="medium">
        <color rgb="FF000000"/>
      </left>
      <right/>
      <top style="thin">
        <color rgb="FFC0C0C0"/>
      </top>
      <bottom style="medium">
        <color rgb="FF000000"/>
      </bottom>
      <diagonal/>
    </border>
    <border>
      <left/>
      <right/>
      <top style="thin">
        <color rgb="FFC0C0C0"/>
      </top>
      <bottom style="medium">
        <color rgb="FF000000"/>
      </bottom>
      <diagonal/>
    </border>
    <border>
      <left/>
      <right style="medium">
        <color rgb="FF000000"/>
      </right>
      <top style="thin">
        <color rgb="FFC0C0C0"/>
      </top>
      <bottom style="medium">
        <color rgb="FF000000"/>
      </bottom>
      <diagonal/>
    </border>
    <border>
      <left style="medium">
        <color rgb="FF000000"/>
      </left>
      <right/>
      <top style="thin">
        <color rgb="FF969696"/>
      </top>
      <bottom style="medium">
        <color rgb="FF000000"/>
      </bottom>
      <diagonal/>
    </border>
    <border>
      <left style="thin">
        <color rgb="FF000000"/>
      </left>
      <right/>
      <top style="thin">
        <color rgb="FF969696"/>
      </top>
      <bottom style="medium">
        <color rgb="FF000000"/>
      </bottom>
      <diagonal/>
    </border>
    <border>
      <left style="thin">
        <color rgb="FF000000"/>
      </left>
      <right style="medium">
        <color rgb="FF000000"/>
      </right>
      <top style="thin">
        <color rgb="FF969696"/>
      </top>
      <bottom style="medium">
        <color rgb="FF000000"/>
      </bottom>
      <diagonal/>
    </border>
    <border>
      <left style="medium">
        <color rgb="FF000000"/>
      </left>
      <right/>
      <top/>
      <bottom style="thin">
        <color rgb="FFC0C0C0"/>
      </bottom>
      <diagonal/>
    </border>
    <border>
      <left/>
      <right/>
      <top/>
      <bottom style="thin">
        <color rgb="FFC0C0C0"/>
      </bottom>
      <diagonal/>
    </border>
    <border>
      <left/>
      <right style="medium">
        <color rgb="FF000000"/>
      </right>
      <top/>
      <bottom style="thin">
        <color rgb="FFC0C0C0"/>
      </bottom>
      <diagonal/>
    </border>
    <border>
      <left style="medium">
        <color rgb="FF000000"/>
      </left>
      <right/>
      <top/>
      <bottom style="thin">
        <color rgb="FF969696"/>
      </bottom>
      <diagonal/>
    </border>
    <border>
      <left style="dotted">
        <color rgb="FF000000"/>
      </left>
      <right style="thin">
        <color rgb="FF000000"/>
      </right>
      <top style="medium">
        <color rgb="FF000000"/>
      </top>
      <bottom/>
      <diagonal/>
    </border>
    <border>
      <left style="dotted">
        <color rgb="FF000000"/>
      </left>
      <right style="thin">
        <color rgb="FF000000"/>
      </right>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7">
    <xf numFmtId="0" fontId="0" fillId="0" borderId="0"/>
    <xf numFmtId="0" fontId="5" fillId="0" borderId="1"/>
    <xf numFmtId="43" fontId="34" fillId="0" borderId="0" applyFont="0" applyFill="0" applyBorder="0" applyAlignment="0" applyProtection="0"/>
    <xf numFmtId="0" fontId="5" fillId="0" borderId="1"/>
    <xf numFmtId="0" fontId="5" fillId="0" borderId="1"/>
    <xf numFmtId="0" fontId="1" fillId="0" borderId="1"/>
    <xf numFmtId="9" fontId="40" fillId="0" borderId="0" applyFont="0" applyFill="0" applyBorder="0" applyAlignment="0" applyProtection="0"/>
  </cellStyleXfs>
  <cellXfs count="1029">
    <xf numFmtId="0" fontId="0" fillId="0" borderId="0" xfId="0"/>
    <xf numFmtId="0" fontId="2" fillId="0" borderId="1" xfId="0" applyFont="1" applyBorder="1" applyAlignment="1">
      <alignment horizontal="left" vertical="center"/>
    </xf>
    <xf numFmtId="0" fontId="3" fillId="0" borderId="1" xfId="0" applyFont="1" applyBorder="1" applyAlignment="1">
      <alignment vertical="center"/>
    </xf>
    <xf numFmtId="0" fontId="4" fillId="0" borderId="1" xfId="0" applyFont="1" applyBorder="1"/>
    <xf numFmtId="0" fontId="6" fillId="0" borderId="1" xfId="0" applyFont="1" applyBorder="1" applyAlignment="1">
      <alignment vertical="center"/>
    </xf>
    <xf numFmtId="0" fontId="8" fillId="0" borderId="3" xfId="0" applyFont="1" applyBorder="1" applyAlignment="1">
      <alignment vertic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0" fontId="8" fillId="0" borderId="9" xfId="0" applyFont="1" applyBorder="1" applyAlignment="1">
      <alignment vertical="center" wrapText="1"/>
    </xf>
    <xf numFmtId="3" fontId="8" fillId="0" borderId="12"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0" fontId="3" fillId="0" borderId="14" xfId="0" applyFont="1" applyBorder="1" applyAlignment="1">
      <alignment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3" fontId="10" fillId="0" borderId="17" xfId="0" applyNumberFormat="1" applyFont="1" applyBorder="1" applyAlignment="1">
      <alignment horizontal="right" vertical="center" wrapText="1"/>
    </xf>
    <xf numFmtId="3" fontId="10" fillId="0" borderId="18"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3" fontId="10"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0" fontId="3" fillId="0" borderId="14" xfId="0" applyFont="1" applyBorder="1" applyAlignment="1">
      <alignment horizontal="left" vertical="center" wrapText="1"/>
    </xf>
    <xf numFmtId="0" fontId="3" fillId="0" borderId="20" xfId="0" applyFont="1" applyBorder="1" applyAlignment="1">
      <alignment vertical="center" wrapText="1"/>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3" fontId="3" fillId="0" borderId="22"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3" fillId="0" borderId="24" xfId="0" applyFont="1" applyBorder="1" applyAlignment="1">
      <alignment horizontal="left" vertical="center" wrapText="1"/>
    </xf>
    <xf numFmtId="49" fontId="3" fillId="0" borderId="2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3" fontId="10" fillId="0" borderId="12" xfId="0" applyNumberFormat="1" applyFont="1" applyBorder="1" applyAlignment="1">
      <alignment horizontal="right" vertical="center" wrapText="1"/>
    </xf>
    <xf numFmtId="3" fontId="10" fillId="0" borderId="13" xfId="0" applyNumberFormat="1" applyFont="1" applyBorder="1" applyAlignment="1">
      <alignment horizontal="right" vertical="center" wrapText="1"/>
    </xf>
    <xf numFmtId="0" fontId="4" fillId="0" borderId="1" xfId="0" applyFont="1" applyBorder="1"/>
    <xf numFmtId="3" fontId="10" fillId="0" borderId="21" xfId="0" applyNumberFormat="1" applyFont="1" applyBorder="1" applyAlignment="1">
      <alignment horizontal="right" vertical="center" wrapText="1"/>
    </xf>
    <xf numFmtId="3" fontId="10" fillId="0" borderId="23" xfId="0" applyNumberFormat="1" applyFont="1" applyBorder="1" applyAlignment="1">
      <alignment horizontal="right" vertical="center" wrapText="1"/>
    </xf>
    <xf numFmtId="0" fontId="8" fillId="0" borderId="26" xfId="0" applyFont="1" applyBorder="1" applyAlignment="1">
      <alignment vertical="center" wrapText="1"/>
    </xf>
    <xf numFmtId="3" fontId="8" fillId="0" borderId="7" xfId="0" applyNumberFormat="1" applyFont="1" applyBorder="1" applyAlignment="1">
      <alignment horizontal="right" vertical="center" wrapText="1"/>
    </xf>
    <xf numFmtId="3" fontId="8" fillId="0" borderId="8" xfId="0" applyNumberFormat="1" applyFont="1" applyBorder="1" applyAlignment="1">
      <alignment horizontal="right" vertical="center" wrapText="1"/>
    </xf>
    <xf numFmtId="0" fontId="3" fillId="0" borderId="9" xfId="0" applyFont="1" applyBorder="1" applyAlignment="1">
      <alignment vertical="center" wrapText="1"/>
    </xf>
    <xf numFmtId="49" fontId="3" fillId="0" borderId="28"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7" fillId="0" borderId="15" xfId="0" applyNumberFormat="1" applyFont="1" applyBorder="1" applyAlignment="1">
      <alignment horizontal="center" vertical="center"/>
    </xf>
    <xf numFmtId="49" fontId="3" fillId="0" borderId="29" xfId="0" applyNumberFormat="1" applyFont="1" applyBorder="1" applyAlignment="1">
      <alignment horizontal="center" vertical="center" wrapText="1"/>
    </xf>
    <xf numFmtId="3" fontId="10" fillId="0" borderId="22" xfId="0" applyNumberFormat="1" applyFont="1" applyBorder="1" applyAlignment="1">
      <alignment horizontal="righ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3" fontId="3" fillId="0" borderId="1" xfId="0" applyNumberFormat="1" applyFont="1" applyBorder="1" applyAlignment="1">
      <alignment vertical="center"/>
    </xf>
    <xf numFmtId="0" fontId="11" fillId="0" borderId="1" xfId="0" applyFont="1" applyBorder="1" applyAlignment="1">
      <alignment vertical="center"/>
    </xf>
    <xf numFmtId="49" fontId="3" fillId="0" borderId="1" xfId="0" applyNumberFormat="1" applyFont="1" applyBorder="1" applyAlignment="1">
      <alignment vertical="center" wrapText="1"/>
    </xf>
    <xf numFmtId="49" fontId="3" fillId="0" borderId="1" xfId="0" applyNumberFormat="1" applyFont="1" applyBorder="1" applyAlignment="1">
      <alignment vertical="center"/>
    </xf>
    <xf numFmtId="0" fontId="3" fillId="0" borderId="1" xfId="0" applyFont="1" applyBorder="1"/>
    <xf numFmtId="0" fontId="8" fillId="0" borderId="3" xfId="0" applyFont="1" applyBorder="1" applyAlignment="1">
      <alignment horizontal="left" vertical="center"/>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6" fillId="0" borderId="1" xfId="0" applyNumberFormat="1" applyFont="1" applyBorder="1" applyAlignment="1">
      <alignment horizontal="left" vertical="center"/>
    </xf>
    <xf numFmtId="0" fontId="8" fillId="0" borderId="1" xfId="0" applyFont="1" applyBorder="1" applyAlignment="1">
      <alignment vertical="center"/>
    </xf>
    <xf numFmtId="0" fontId="8" fillId="0" borderId="24" xfId="0" applyFont="1" applyBorder="1" applyAlignment="1">
      <alignment vertical="center" wrapText="1"/>
    </xf>
    <xf numFmtId="49" fontId="8" fillId="0" borderId="1" xfId="0" applyNumberFormat="1" applyFont="1" applyBorder="1" applyAlignment="1">
      <alignment horizontal="center" vertical="center" wrapText="1"/>
    </xf>
    <xf numFmtId="0" fontId="3" fillId="0" borderId="31" xfId="0" applyFont="1" applyBorder="1" applyAlignment="1">
      <alignment horizontal="center" vertical="center"/>
    </xf>
    <xf numFmtId="49" fontId="3" fillId="0" borderId="17" xfId="0" applyNumberFormat="1" applyFont="1" applyBorder="1" applyAlignment="1">
      <alignment horizontal="center" vertical="center"/>
    </xf>
    <xf numFmtId="0" fontId="2" fillId="0" borderId="1" xfId="0" applyFont="1" applyBorder="1" applyAlignment="1">
      <alignment vertical="center"/>
    </xf>
    <xf numFmtId="0" fontId="3" fillId="0" borderId="1" xfId="0" applyFont="1" applyBorder="1" applyAlignment="1">
      <alignment horizontal="right" vertical="center"/>
    </xf>
    <xf numFmtId="0" fontId="8" fillId="0" borderId="26" xfId="0" applyFont="1" applyBorder="1" applyAlignment="1">
      <alignment horizontal="center" vertical="center" wrapText="1"/>
    </xf>
    <xf numFmtId="3" fontId="10" fillId="0" borderId="17" xfId="0" applyNumberFormat="1" applyFont="1" applyBorder="1" applyAlignment="1">
      <alignment horizontal="right" vertical="center"/>
    </xf>
    <xf numFmtId="0" fontId="8" fillId="0" borderId="6" xfId="0" applyFont="1" applyBorder="1" applyAlignment="1">
      <alignment horizontal="center" vertical="center" wrapText="1"/>
    </xf>
    <xf numFmtId="3" fontId="10" fillId="0" borderId="18" xfId="0" applyNumberFormat="1" applyFont="1" applyBorder="1" applyAlignment="1">
      <alignment horizontal="right" vertical="center"/>
    </xf>
    <xf numFmtId="0" fontId="8" fillId="0" borderId="7" xfId="0" applyFont="1" applyBorder="1" applyAlignment="1">
      <alignment horizontal="center" vertical="center" wrapText="1"/>
    </xf>
    <xf numFmtId="49" fontId="3" fillId="0" borderId="1" xfId="0" applyNumberFormat="1" applyFont="1" applyBorder="1" applyAlignment="1">
      <alignment horizontal="center" vertical="center"/>
    </xf>
    <xf numFmtId="0" fontId="8" fillId="0" borderId="8" xfId="0" applyFont="1" applyBorder="1" applyAlignment="1">
      <alignment horizontal="center" vertical="center" wrapText="1"/>
    </xf>
    <xf numFmtId="0" fontId="3" fillId="0" borderId="32" xfId="0" applyFont="1" applyBorder="1" applyAlignment="1">
      <alignment horizontal="center" vertical="center"/>
    </xf>
    <xf numFmtId="0" fontId="3" fillId="0" borderId="1" xfId="0" applyFont="1" applyBorder="1" applyAlignment="1">
      <alignment horizontal="center" vertical="center"/>
    </xf>
    <xf numFmtId="49" fontId="3" fillId="0" borderId="16" xfId="0" applyNumberFormat="1" applyFont="1" applyBorder="1" applyAlignment="1">
      <alignment horizontal="center" vertical="center"/>
    </xf>
    <xf numFmtId="0" fontId="3" fillId="0" borderId="26" xfId="0" applyFont="1" applyBorder="1" applyAlignment="1">
      <alignment vertical="center" wrapText="1"/>
    </xf>
    <xf numFmtId="3" fontId="3" fillId="0" borderId="16" xfId="0" applyNumberFormat="1" applyFont="1" applyBorder="1" applyAlignment="1">
      <alignment horizontal="right" vertical="center"/>
    </xf>
    <xf numFmtId="3" fontId="3" fillId="0" borderId="6" xfId="0" applyNumberFormat="1" applyFont="1" applyBorder="1" applyAlignment="1">
      <alignment horizontal="right" vertical="center" wrapText="1"/>
    </xf>
    <xf numFmtId="3" fontId="3" fillId="0" borderId="19" xfId="0" applyNumberFormat="1" applyFont="1" applyBorder="1" applyAlignment="1">
      <alignment horizontal="right" vertical="center"/>
    </xf>
    <xf numFmtId="3" fontId="3" fillId="0" borderId="7" xfId="0" applyNumberFormat="1" applyFont="1" applyBorder="1" applyAlignment="1">
      <alignment horizontal="right" vertical="center" wrapText="1"/>
    </xf>
    <xf numFmtId="3" fontId="3" fillId="0" borderId="33" xfId="0" applyNumberFormat="1" applyFont="1" applyBorder="1" applyAlignment="1">
      <alignment horizontal="right" vertical="center" wrapText="1"/>
    </xf>
    <xf numFmtId="0" fontId="12" fillId="0" borderId="1" xfId="0" applyFont="1" applyBorder="1" applyAlignment="1">
      <alignment vertical="center"/>
    </xf>
    <xf numFmtId="3" fontId="10" fillId="0" borderId="16" xfId="0" applyNumberFormat="1" applyFont="1" applyBorder="1" applyAlignment="1">
      <alignment horizontal="right"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3" fillId="2" borderId="34" xfId="0" applyFont="1" applyFill="1" applyBorder="1" applyAlignment="1">
      <alignment horizontal="center" vertical="center" wrapText="1"/>
    </xf>
    <xf numFmtId="3" fontId="3" fillId="0" borderId="1" xfId="0" applyNumberFormat="1" applyFont="1" applyBorder="1" applyAlignment="1">
      <alignment horizontal="left" vertical="center"/>
    </xf>
    <xf numFmtId="0" fontId="13" fillId="0" borderId="1" xfId="0" applyFont="1" applyBorder="1" applyAlignment="1">
      <alignment vertical="center"/>
    </xf>
    <xf numFmtId="0" fontId="6" fillId="2" borderId="1" xfId="0" applyFont="1" applyFill="1" applyBorder="1" applyAlignment="1">
      <alignment vertical="center"/>
    </xf>
    <xf numFmtId="3" fontId="10" fillId="0" borderId="19" xfId="0" applyNumberFormat="1" applyFont="1" applyBorder="1" applyAlignment="1">
      <alignment horizontal="right" vertical="center"/>
    </xf>
    <xf numFmtId="0" fontId="3" fillId="2" borderId="1" xfId="0" applyFont="1" applyFill="1" applyBorder="1" applyAlignment="1">
      <alignment horizontal="center" vertical="center"/>
    </xf>
    <xf numFmtId="0" fontId="3" fillId="2" borderId="14" xfId="0" applyFont="1" applyFill="1" applyBorder="1" applyAlignment="1">
      <alignment horizontal="center" vertical="center"/>
    </xf>
    <xf numFmtId="0" fontId="14" fillId="0" borderId="1" xfId="0" applyFont="1" applyBorder="1" applyAlignment="1">
      <alignment vertical="center"/>
    </xf>
    <xf numFmtId="0" fontId="3" fillId="2" borderId="1" xfId="0" applyFont="1" applyFill="1" applyBorder="1" applyAlignment="1">
      <alignment horizontal="right" vertical="center"/>
    </xf>
    <xf numFmtId="0" fontId="4" fillId="0" borderId="1" xfId="0" applyFont="1" applyBorder="1" applyAlignment="1">
      <alignment horizontal="right" vertical="center"/>
    </xf>
    <xf numFmtId="0" fontId="3" fillId="3" borderId="1" xfId="0" applyFont="1" applyFill="1" applyBorder="1" applyAlignment="1">
      <alignment vertical="center"/>
    </xf>
    <xf numFmtId="0" fontId="3" fillId="0" borderId="32" xfId="0" applyFont="1" applyBorder="1" applyAlignment="1">
      <alignment horizontal="center" vertical="center" wrapText="1"/>
    </xf>
    <xf numFmtId="0" fontId="15" fillId="0" borderId="32" xfId="0" applyFont="1" applyBorder="1" applyAlignment="1">
      <alignment horizontal="center" vertical="center"/>
    </xf>
    <xf numFmtId="49" fontId="15" fillId="0" borderId="16"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49" xfId="0" applyFont="1" applyBorder="1" applyAlignment="1">
      <alignment horizontal="center" vertical="center" wrapText="1"/>
    </xf>
    <xf numFmtId="0" fontId="13" fillId="0" borderId="32" xfId="0" applyFont="1" applyBorder="1" applyAlignment="1">
      <alignment horizontal="center" vertical="center"/>
    </xf>
    <xf numFmtId="0" fontId="3" fillId="0" borderId="33" xfId="0" applyFont="1" applyBorder="1" applyAlignment="1">
      <alignment horizontal="center" vertical="center" wrapText="1"/>
    </xf>
    <xf numFmtId="0" fontId="13" fillId="0" borderId="16" xfId="0" applyFont="1" applyBorder="1" applyAlignment="1">
      <alignment horizontal="center" vertical="center"/>
    </xf>
    <xf numFmtId="0" fontId="3" fillId="4" borderId="36" xfId="0" applyFont="1" applyFill="1" applyBorder="1" applyAlignment="1">
      <alignment horizontal="center" vertical="center"/>
    </xf>
    <xf numFmtId="0" fontId="13" fillId="0" borderId="15" xfId="0" applyFont="1" applyBorder="1" applyAlignment="1">
      <alignment horizontal="center" vertical="center"/>
    </xf>
    <xf numFmtId="0" fontId="8" fillId="4" borderId="30" xfId="0" applyFont="1" applyFill="1" applyBorder="1" applyAlignment="1">
      <alignment vertical="center" wrapText="1"/>
    </xf>
    <xf numFmtId="0" fontId="13" fillId="0" borderId="16" xfId="0" applyFont="1" applyBorder="1" applyAlignment="1">
      <alignment horizontal="center" vertical="center" shrinkToFit="1"/>
    </xf>
    <xf numFmtId="3" fontId="8" fillId="4" borderId="12" xfId="0" applyNumberFormat="1" applyFont="1" applyFill="1" applyBorder="1" applyAlignment="1">
      <alignment vertical="center" wrapText="1"/>
    </xf>
    <xf numFmtId="164" fontId="8" fillId="4" borderId="13" xfId="0" applyNumberFormat="1" applyFont="1" applyFill="1" applyBorder="1" applyAlignment="1">
      <alignment horizontal="center" vertical="center"/>
    </xf>
    <xf numFmtId="3" fontId="3" fillId="0" borderId="32" xfId="0" applyNumberFormat="1" applyFont="1" applyBorder="1" applyAlignment="1">
      <alignment horizontal="center" vertical="center"/>
    </xf>
    <xf numFmtId="3" fontId="7" fillId="0" borderId="52" xfId="0" applyNumberFormat="1" applyFont="1" applyBorder="1" applyAlignment="1">
      <alignment vertical="center" wrapText="1"/>
    </xf>
    <xf numFmtId="0" fontId="13" fillId="0" borderId="29" xfId="0" applyFont="1" applyBorder="1" applyAlignment="1">
      <alignment horizontal="center" vertical="center" shrinkToFit="1"/>
    </xf>
    <xf numFmtId="164" fontId="3" fillId="2" borderId="16" xfId="0" applyNumberFormat="1" applyFont="1" applyFill="1" applyBorder="1" applyAlignment="1">
      <alignment horizontal="center" vertical="center"/>
    </xf>
    <xf numFmtId="0" fontId="13" fillId="0" borderId="22" xfId="0" applyFont="1" applyBorder="1" applyAlignment="1">
      <alignment horizontal="center" vertical="center" shrinkToFit="1"/>
    </xf>
    <xf numFmtId="164" fontId="3" fillId="2" borderId="16" xfId="0" applyNumberFormat="1" applyFont="1" applyFill="1" applyBorder="1" applyAlignment="1">
      <alignment horizontal="right" vertical="center"/>
    </xf>
    <xf numFmtId="0" fontId="13" fillId="0" borderId="53" xfId="0" applyFont="1" applyBorder="1" applyAlignment="1">
      <alignment horizontal="center" vertical="center" shrinkToFit="1"/>
    </xf>
    <xf numFmtId="3" fontId="3" fillId="0" borderId="16" xfId="0" applyNumberFormat="1" applyFont="1" applyBorder="1" applyAlignment="1">
      <alignment vertical="center"/>
    </xf>
    <xf numFmtId="0" fontId="13" fillId="0" borderId="23" xfId="0" applyFont="1" applyBorder="1" applyAlignment="1">
      <alignment horizontal="center" vertical="center" shrinkToFit="1"/>
    </xf>
    <xf numFmtId="0" fontId="4" fillId="0" borderId="1" xfId="0" applyFont="1" applyBorder="1" applyAlignment="1">
      <alignment vertical="center"/>
    </xf>
    <xf numFmtId="0" fontId="16" fillId="4" borderId="32" xfId="0" applyFont="1" applyFill="1" applyBorder="1" applyAlignment="1">
      <alignment horizontal="center" vertical="center"/>
    </xf>
    <xf numFmtId="0" fontId="17" fillId="0" borderId="1" xfId="0" applyFont="1" applyBorder="1" applyAlignment="1">
      <alignment vertical="center"/>
    </xf>
    <xf numFmtId="0" fontId="16" fillId="4" borderId="1" xfId="0" applyFont="1" applyFill="1" applyBorder="1" applyAlignment="1">
      <alignment horizontal="center" vertical="center"/>
    </xf>
    <xf numFmtId="3" fontId="3" fillId="0" borderId="52" xfId="0" applyNumberFormat="1" applyFont="1" applyBorder="1" applyAlignment="1">
      <alignment vertical="center"/>
    </xf>
    <xf numFmtId="0" fontId="8" fillId="0" borderId="20" xfId="0" applyFont="1" applyBorder="1" applyAlignment="1">
      <alignment vertical="center"/>
    </xf>
    <xf numFmtId="0" fontId="8" fillId="0" borderId="29" xfId="0" applyFont="1" applyBorder="1" applyAlignment="1">
      <alignment horizontal="center" vertical="center" wrapText="1"/>
    </xf>
    <xf numFmtId="49" fontId="8" fillId="0" borderId="22" xfId="0" applyNumberFormat="1" applyFont="1" applyBorder="1" applyAlignment="1">
      <alignment horizontal="center" vertical="center"/>
    </xf>
    <xf numFmtId="0" fontId="3" fillId="0" borderId="1" xfId="0" applyFont="1" applyBorder="1" applyAlignment="1">
      <alignment horizontal="left" vertical="center"/>
    </xf>
    <xf numFmtId="3" fontId="18" fillId="0" borderId="22" xfId="0" applyNumberFormat="1" applyFont="1" applyBorder="1" applyAlignment="1">
      <alignment horizontal="right" vertical="center"/>
    </xf>
    <xf numFmtId="3" fontId="18" fillId="0" borderId="23" xfId="0" applyNumberFormat="1" applyFont="1" applyBorder="1" applyAlignment="1">
      <alignment horizontal="right" vertical="center"/>
    </xf>
    <xf numFmtId="0" fontId="19" fillId="0" borderId="1" xfId="0" applyFont="1" applyBorder="1" applyAlignment="1">
      <alignment horizontal="right" vertical="center"/>
    </xf>
    <xf numFmtId="0" fontId="3" fillId="0" borderId="25" xfId="0" applyFont="1" applyBorder="1" applyAlignment="1">
      <alignment horizontal="center" vertical="center"/>
    </xf>
    <xf numFmtId="49" fontId="3" fillId="0" borderId="12" xfId="0" applyNumberFormat="1" applyFont="1" applyBorder="1" applyAlignment="1">
      <alignment horizontal="center" vertical="center"/>
    </xf>
    <xf numFmtId="3" fontId="10" fillId="0" borderId="12" xfId="0" applyNumberFormat="1" applyFont="1" applyBorder="1" applyAlignment="1">
      <alignment horizontal="right" vertical="center"/>
    </xf>
    <xf numFmtId="3" fontId="10" fillId="0" borderId="13" xfId="0" applyNumberFormat="1" applyFont="1" applyBorder="1" applyAlignment="1">
      <alignment horizontal="right" vertical="center"/>
    </xf>
    <xf numFmtId="0" fontId="13" fillId="0" borderId="21" xfId="0" applyFont="1" applyBorder="1" applyAlignment="1">
      <alignment horizontal="center" vertical="center" shrinkToFit="1"/>
    </xf>
    <xf numFmtId="4" fontId="3" fillId="0" borderId="1" xfId="0" applyNumberFormat="1" applyFont="1" applyBorder="1" applyAlignment="1">
      <alignment horizontal="right" vertical="center"/>
    </xf>
    <xf numFmtId="0" fontId="13" fillId="0" borderId="17" xfId="0" applyFont="1" applyBorder="1" applyAlignment="1">
      <alignment horizontal="center" vertical="center"/>
    </xf>
    <xf numFmtId="0" fontId="20" fillId="0" borderId="1" xfId="0" applyFont="1" applyBorder="1" applyAlignment="1">
      <alignment vertical="center"/>
    </xf>
    <xf numFmtId="3" fontId="13" fillId="0" borderId="28" xfId="0" applyNumberFormat="1" applyFont="1" applyBorder="1" applyAlignment="1">
      <alignment horizontal="right" vertical="center"/>
    </xf>
    <xf numFmtId="0" fontId="0" fillId="0" borderId="1" xfId="0" applyFont="1" applyBorder="1" applyAlignment="1">
      <alignment vertical="center"/>
    </xf>
    <xf numFmtId="3" fontId="13" fillId="0" borderId="18" xfId="0" applyNumberFormat="1" applyFont="1" applyBorder="1" applyAlignment="1">
      <alignment horizontal="right" vertical="center"/>
    </xf>
    <xf numFmtId="3" fontId="13" fillId="0" borderId="25" xfId="0" applyNumberFormat="1" applyFont="1" applyBorder="1" applyAlignment="1">
      <alignment horizontal="right" vertical="center"/>
    </xf>
    <xf numFmtId="3" fontId="13" fillId="0" borderId="12" xfId="0" applyNumberFormat="1" applyFont="1" applyBorder="1" applyAlignment="1">
      <alignment horizontal="right" vertical="center"/>
    </xf>
    <xf numFmtId="3" fontId="3" fillId="0" borderId="44" xfId="0" applyNumberFormat="1" applyFont="1" applyBorder="1" applyAlignment="1">
      <alignment horizontal="right" vertical="center"/>
    </xf>
    <xf numFmtId="0" fontId="20" fillId="0" borderId="1" xfId="0" applyFont="1" applyBorder="1" applyAlignment="1">
      <alignment horizontal="center" vertical="center"/>
    </xf>
    <xf numFmtId="0" fontId="21" fillId="0" borderId="14" xfId="0" applyFont="1" applyBorder="1" applyAlignment="1">
      <alignment vertical="center"/>
    </xf>
    <xf numFmtId="0" fontId="21" fillId="0" borderId="32" xfId="0" applyFont="1" applyBorder="1" applyAlignment="1">
      <alignment horizontal="center" vertical="center"/>
    </xf>
    <xf numFmtId="4" fontId="3" fillId="0" borderId="1" xfId="0" applyNumberFormat="1" applyFont="1" applyBorder="1" applyAlignment="1">
      <alignment vertical="center"/>
    </xf>
    <xf numFmtId="4" fontId="13" fillId="0" borderId="1" xfId="0" applyNumberFormat="1" applyFont="1" applyBorder="1" applyAlignment="1">
      <alignment horizontal="right" vertical="center" wrapText="1"/>
    </xf>
    <xf numFmtId="3" fontId="3" fillId="0" borderId="52" xfId="0" applyNumberFormat="1" applyFont="1" applyBorder="1" applyAlignment="1">
      <alignment vertical="center" wrapText="1"/>
    </xf>
    <xf numFmtId="3" fontId="3" fillId="0" borderId="8" xfId="0" applyNumberFormat="1" applyFont="1" applyBorder="1" applyAlignment="1">
      <alignment vertical="center"/>
    </xf>
    <xf numFmtId="0" fontId="3" fillId="4" borderId="31" xfId="0" applyFont="1" applyFill="1" applyBorder="1" applyAlignment="1">
      <alignment horizontal="center" vertical="center"/>
    </xf>
    <xf numFmtId="0" fontId="3" fillId="0" borderId="36" xfId="0" applyFont="1" applyBorder="1" applyAlignment="1">
      <alignment horizontal="left" vertical="center"/>
    </xf>
    <xf numFmtId="3" fontId="8" fillId="4" borderId="52" xfId="0" applyNumberFormat="1" applyFont="1" applyFill="1" applyBorder="1" applyAlignment="1">
      <alignment vertical="center" wrapText="1"/>
    </xf>
    <xf numFmtId="0" fontId="13" fillId="0" borderId="64" xfId="0" applyFont="1" applyBorder="1" applyAlignment="1">
      <alignment vertical="center" wrapText="1"/>
    </xf>
    <xf numFmtId="3" fontId="13" fillId="0" borderId="18" xfId="0" applyNumberFormat="1" applyFont="1" applyBorder="1" applyAlignment="1">
      <alignment horizontal="right" vertical="center" wrapText="1"/>
    </xf>
    <xf numFmtId="0" fontId="16" fillId="4" borderId="50" xfId="0" applyFont="1" applyFill="1" applyBorder="1" applyAlignment="1">
      <alignment horizontal="center" vertical="center"/>
    </xf>
    <xf numFmtId="3" fontId="3" fillId="4" borderId="44" xfId="0" applyNumberFormat="1" applyFont="1" applyFill="1" applyBorder="1" applyAlignment="1">
      <alignment horizontal="right" vertical="center"/>
    </xf>
    <xf numFmtId="0" fontId="13" fillId="0" borderId="1" xfId="0" applyFont="1" applyBorder="1" applyAlignment="1">
      <alignment horizontal="right" vertical="center" wrapText="1"/>
    </xf>
    <xf numFmtId="0" fontId="13" fillId="0" borderId="1" xfId="0" applyFont="1" applyBorder="1" applyAlignment="1">
      <alignment vertical="center" wrapText="1"/>
    </xf>
    <xf numFmtId="3" fontId="8" fillId="4" borderId="17" xfId="0" applyNumberFormat="1" applyFont="1" applyFill="1" applyBorder="1" applyAlignment="1">
      <alignment vertical="center" wrapText="1"/>
    </xf>
    <xf numFmtId="4" fontId="3" fillId="0" borderId="1" xfId="0" applyNumberFormat="1" applyFont="1" applyBorder="1" applyAlignment="1">
      <alignment horizontal="center" vertical="center"/>
    </xf>
    <xf numFmtId="164" fontId="8" fillId="4" borderId="18" xfId="0" applyNumberFormat="1" applyFont="1" applyFill="1" applyBorder="1" applyAlignment="1">
      <alignment horizontal="center" vertical="center"/>
    </xf>
    <xf numFmtId="0" fontId="2" fillId="0" borderId="1" xfId="0" applyFont="1" applyBorder="1"/>
    <xf numFmtId="3" fontId="3" fillId="0" borderId="65" xfId="0" applyNumberFormat="1" applyFont="1" applyBorder="1" applyAlignment="1">
      <alignment vertical="center" wrapText="1"/>
    </xf>
    <xf numFmtId="4" fontId="3" fillId="0" borderId="1" xfId="0" applyNumberFormat="1" applyFont="1" applyBorder="1" applyAlignment="1">
      <alignment horizontal="right"/>
    </xf>
    <xf numFmtId="3" fontId="3" fillId="0" borderId="16" xfId="0" applyNumberFormat="1" applyFont="1" applyBorder="1" applyAlignment="1">
      <alignment vertical="center" wrapText="1"/>
    </xf>
    <xf numFmtId="3" fontId="3" fillId="0" borderId="5" xfId="0" applyNumberFormat="1" applyFont="1" applyBorder="1" applyAlignment="1">
      <alignment vertical="center"/>
    </xf>
    <xf numFmtId="49" fontId="21" fillId="0" borderId="16" xfId="0" applyNumberFormat="1" applyFont="1" applyBorder="1" applyAlignment="1">
      <alignment horizontal="center" vertical="center"/>
    </xf>
    <xf numFmtId="0" fontId="22" fillId="0" borderId="14" xfId="0" applyFont="1" applyBorder="1" applyAlignment="1">
      <alignment vertical="center"/>
    </xf>
    <xf numFmtId="0" fontId="22" fillId="0" borderId="32" xfId="0" applyFont="1" applyBorder="1" applyAlignment="1">
      <alignment horizontal="center" vertical="center" wrapText="1"/>
    </xf>
    <xf numFmtId="0" fontId="13" fillId="0" borderId="68" xfId="0" applyFont="1" applyBorder="1" applyAlignment="1">
      <alignment horizontal="center" vertical="center" shrinkToFit="1"/>
    </xf>
    <xf numFmtId="0" fontId="13" fillId="0" borderId="64" xfId="0" applyFont="1" applyBorder="1" applyAlignment="1">
      <alignment horizontal="center" vertical="center" shrinkToFit="1"/>
    </xf>
    <xf numFmtId="0" fontId="3" fillId="0" borderId="6" xfId="0" applyFont="1" applyBorder="1" applyAlignment="1">
      <alignment horizontal="center" vertical="center"/>
    </xf>
    <xf numFmtId="0" fontId="3" fillId="0" borderId="70" xfId="0" applyFont="1" applyBorder="1" applyAlignment="1">
      <alignment horizontal="center" vertical="center"/>
    </xf>
    <xf numFmtId="0" fontId="3" fillId="0" borderId="27" xfId="0" applyFont="1" applyBorder="1" applyAlignment="1">
      <alignment horizontal="center" vertical="center"/>
    </xf>
    <xf numFmtId="4" fontId="3" fillId="0" borderId="7" xfId="0" applyNumberFormat="1" applyFont="1" applyBorder="1" applyAlignment="1">
      <alignment horizontal="center" vertical="center"/>
    </xf>
    <xf numFmtId="4" fontId="3" fillId="0" borderId="8" xfId="0" applyNumberFormat="1" applyFont="1" applyBorder="1" applyAlignment="1">
      <alignment horizontal="center" vertical="center"/>
    </xf>
    <xf numFmtId="49" fontId="22" fillId="0" borderId="16" xfId="0" applyNumberFormat="1" applyFont="1" applyBorder="1" applyAlignment="1">
      <alignment horizontal="center" vertical="center"/>
    </xf>
    <xf numFmtId="3" fontId="3" fillId="0" borderId="46" xfId="0" applyNumberFormat="1" applyFont="1" applyBorder="1" applyAlignment="1">
      <alignment horizontal="right" vertical="center"/>
    </xf>
    <xf numFmtId="0" fontId="3" fillId="0" borderId="22" xfId="0" applyFont="1" applyBorder="1" applyAlignment="1">
      <alignment horizontal="center" vertical="center" wrapText="1"/>
    </xf>
    <xf numFmtId="3" fontId="13" fillId="0" borderId="1" xfId="0" applyNumberFormat="1" applyFont="1" applyBorder="1" applyAlignment="1">
      <alignment horizontal="right" vertical="center"/>
    </xf>
    <xf numFmtId="0" fontId="3" fillId="0" borderId="23" xfId="0" applyFont="1" applyBorder="1" applyAlignment="1">
      <alignment horizontal="center" vertical="center" wrapText="1"/>
    </xf>
    <xf numFmtId="0" fontId="23" fillId="0" borderId="1" xfId="0" applyFont="1" applyBorder="1" applyAlignment="1">
      <alignment vertical="center"/>
    </xf>
    <xf numFmtId="0" fontId="3" fillId="0" borderId="12" xfId="0" applyFont="1" applyBorder="1" applyAlignment="1">
      <alignment vertical="center"/>
    </xf>
    <xf numFmtId="3" fontId="3" fillId="0" borderId="13" xfId="0" applyNumberFormat="1" applyFont="1" applyBorder="1" applyAlignment="1">
      <alignment vertical="center"/>
    </xf>
    <xf numFmtId="3" fontId="13" fillId="0" borderId="31" xfId="0" applyNumberFormat="1" applyFont="1" applyBorder="1" applyAlignment="1">
      <alignment horizontal="right" vertical="center"/>
    </xf>
    <xf numFmtId="3" fontId="3" fillId="4" borderId="16" xfId="0" applyNumberFormat="1" applyFont="1" applyFill="1" applyBorder="1" applyAlignment="1">
      <alignment vertical="center" wrapText="1"/>
    </xf>
    <xf numFmtId="0" fontId="3" fillId="0" borderId="65" xfId="0" applyFont="1" applyBorder="1" applyAlignment="1">
      <alignment horizontal="center" vertical="center" wrapText="1"/>
    </xf>
    <xf numFmtId="4" fontId="13" fillId="0" borderId="1" xfId="0" applyNumberFormat="1" applyFont="1" applyBorder="1" applyAlignment="1">
      <alignment horizontal="right" vertical="top" wrapText="1"/>
    </xf>
    <xf numFmtId="0" fontId="13" fillId="0" borderId="1" xfId="0" applyFont="1" applyBorder="1" applyAlignment="1">
      <alignment horizontal="right" vertical="top" wrapText="1"/>
    </xf>
    <xf numFmtId="0" fontId="13" fillId="0" borderId="1" xfId="0" applyFont="1" applyBorder="1" applyAlignment="1">
      <alignment vertical="top" wrapText="1"/>
    </xf>
    <xf numFmtId="0" fontId="3" fillId="0" borderId="25" xfId="0" applyFont="1" applyBorder="1" applyAlignment="1">
      <alignment vertical="center"/>
    </xf>
    <xf numFmtId="3" fontId="18" fillId="0" borderId="16" xfId="0" applyNumberFormat="1" applyFont="1" applyBorder="1" applyAlignment="1">
      <alignment horizontal="right" vertical="center"/>
    </xf>
    <xf numFmtId="3" fontId="18" fillId="0" borderId="19" xfId="0" applyNumberFormat="1" applyFont="1" applyBorder="1" applyAlignment="1">
      <alignment horizontal="right" vertical="center"/>
    </xf>
    <xf numFmtId="0" fontId="8" fillId="0" borderId="14" xfId="0" applyFont="1" applyBorder="1" applyAlignment="1">
      <alignment vertical="center" wrapText="1"/>
    </xf>
    <xf numFmtId="0" fontId="8" fillId="0" borderId="32" xfId="0" applyFont="1" applyBorder="1" applyAlignment="1">
      <alignment horizontal="center" vertical="center"/>
    </xf>
    <xf numFmtId="49" fontId="8" fillId="0" borderId="16" xfId="0" applyNumberFormat="1" applyFont="1" applyBorder="1" applyAlignment="1">
      <alignment horizontal="center" vertical="center"/>
    </xf>
    <xf numFmtId="0" fontId="4" fillId="0" borderId="1" xfId="0" applyFont="1" applyBorder="1" applyAlignment="1">
      <alignment horizontal="center" vertical="center"/>
    </xf>
    <xf numFmtId="0" fontId="3" fillId="0" borderId="17" xfId="0" applyFont="1" applyBorder="1" applyAlignment="1">
      <alignment vertical="center"/>
    </xf>
    <xf numFmtId="3" fontId="3" fillId="0" borderId="17" xfId="0" applyNumberFormat="1" applyFont="1" applyBorder="1" applyAlignment="1">
      <alignment vertical="center"/>
    </xf>
    <xf numFmtId="3" fontId="3" fillId="0" borderId="18" xfId="0" applyNumberFormat="1" applyFont="1" applyBorder="1" applyAlignment="1">
      <alignment vertical="center"/>
    </xf>
    <xf numFmtId="0" fontId="3" fillId="0" borderId="16" xfId="0" applyFont="1" applyBorder="1" applyAlignment="1">
      <alignment vertical="center"/>
    </xf>
    <xf numFmtId="3" fontId="3" fillId="0" borderId="19" xfId="0" applyNumberFormat="1" applyFont="1" applyBorder="1" applyAlignment="1">
      <alignment vertical="center"/>
    </xf>
    <xf numFmtId="0" fontId="3" fillId="0" borderId="64" xfId="0" applyFont="1" applyBorder="1" applyAlignment="1">
      <alignment vertical="center"/>
    </xf>
    <xf numFmtId="0" fontId="13" fillId="0" borderId="80" xfId="0" applyFont="1" applyBorder="1" applyAlignment="1">
      <alignment horizontal="center" vertical="center" shrinkToFit="1"/>
    </xf>
    <xf numFmtId="0" fontId="13" fillId="0" borderId="79" xfId="0" applyFont="1" applyBorder="1" applyAlignment="1">
      <alignment horizontal="center" vertical="center" shrinkToFit="1"/>
    </xf>
    <xf numFmtId="0" fontId="13" fillId="4" borderId="23" xfId="0" applyFont="1" applyFill="1" applyBorder="1" applyAlignment="1">
      <alignment horizontal="center" vertical="center" shrinkToFit="1"/>
    </xf>
    <xf numFmtId="0" fontId="3" fillId="0" borderId="24" xfId="0" applyFont="1" applyBorder="1" applyAlignment="1">
      <alignment vertical="center"/>
    </xf>
    <xf numFmtId="3" fontId="3" fillId="0" borderId="60" xfId="0" applyNumberFormat="1" applyFont="1" applyBorder="1" applyAlignment="1">
      <alignment vertical="center"/>
    </xf>
    <xf numFmtId="0" fontId="8" fillId="0" borderId="29" xfId="0" applyFont="1" applyBorder="1" applyAlignment="1">
      <alignment horizontal="center" vertical="center"/>
    </xf>
    <xf numFmtId="3" fontId="24" fillId="0" borderId="22" xfId="0" applyNumberFormat="1" applyFont="1" applyBorder="1" applyAlignment="1">
      <alignment horizontal="right" vertical="center"/>
    </xf>
    <xf numFmtId="3" fontId="24" fillId="0" borderId="23" xfId="0" applyNumberFormat="1" applyFont="1" applyBorder="1" applyAlignment="1">
      <alignment horizontal="right" vertical="center"/>
    </xf>
    <xf numFmtId="3" fontId="3" fillId="0" borderId="79" xfId="0" applyNumberFormat="1" applyFont="1" applyBorder="1" applyAlignment="1">
      <alignment vertical="center"/>
    </xf>
    <xf numFmtId="0" fontId="13" fillId="0" borderId="16" xfId="0" applyFont="1" applyBorder="1" applyAlignment="1">
      <alignment vertical="center" wrapText="1"/>
    </xf>
    <xf numFmtId="3" fontId="3" fillId="4" borderId="46" xfId="0" applyNumberFormat="1" applyFont="1" applyFill="1" applyBorder="1" applyAlignment="1">
      <alignment horizontal="right" vertical="center"/>
    </xf>
    <xf numFmtId="3" fontId="16" fillId="0" borderId="1" xfId="0" applyNumberFormat="1" applyFont="1" applyBorder="1" applyAlignment="1">
      <alignment horizontal="right" vertical="center"/>
    </xf>
    <xf numFmtId="0" fontId="8" fillId="2" borderId="1" xfId="0" applyFont="1" applyFill="1" applyBorder="1" applyAlignment="1">
      <alignment horizontal="center" vertical="center"/>
    </xf>
    <xf numFmtId="3" fontId="3" fillId="4" borderId="36" xfId="0" applyNumberFormat="1" applyFont="1" applyFill="1" applyBorder="1" applyAlignment="1">
      <alignment horizontal="right" vertical="center"/>
    </xf>
    <xf numFmtId="0" fontId="3" fillId="0" borderId="16" xfId="0" applyFont="1" applyBorder="1" applyAlignment="1">
      <alignment horizontal="center" vertical="center"/>
    </xf>
    <xf numFmtId="0" fontId="16" fillId="0" borderId="1" xfId="0" applyFont="1" applyBorder="1" applyAlignment="1">
      <alignment vertical="center"/>
    </xf>
    <xf numFmtId="0" fontId="3" fillId="0" borderId="19" xfId="0" applyFont="1" applyBorder="1" applyAlignment="1">
      <alignment horizontal="center" vertical="center"/>
    </xf>
    <xf numFmtId="3" fontId="13" fillId="0" borderId="58" xfId="0" applyNumberFormat="1" applyFont="1" applyBorder="1" applyAlignment="1">
      <alignment horizontal="right" vertical="center" wrapText="1"/>
    </xf>
    <xf numFmtId="0" fontId="13" fillId="4" borderId="32" xfId="0" applyFont="1" applyFill="1" applyBorder="1" applyAlignment="1">
      <alignment horizontal="center" vertical="center"/>
    </xf>
    <xf numFmtId="0" fontId="13" fillId="0" borderId="7" xfId="0" applyFont="1" applyBorder="1" applyAlignment="1">
      <alignment horizontal="left" vertical="center" wrapText="1"/>
    </xf>
    <xf numFmtId="3" fontId="3" fillId="4" borderId="16" xfId="0" applyNumberFormat="1" applyFont="1" applyFill="1" applyBorder="1" applyAlignment="1">
      <alignment horizontal="right" vertical="center"/>
    </xf>
    <xf numFmtId="0" fontId="3" fillId="0" borderId="52" xfId="0" applyFont="1" applyBorder="1" applyAlignment="1">
      <alignment horizontal="center" vertical="center"/>
    </xf>
    <xf numFmtId="0" fontId="3" fillId="0" borderId="7" xfId="0" applyFont="1" applyBorder="1" applyAlignment="1">
      <alignment vertical="center"/>
    </xf>
    <xf numFmtId="0" fontId="3" fillId="0" borderId="16" xfId="0" applyFont="1" applyBorder="1" applyAlignment="1">
      <alignment horizontal="center" vertical="center" wrapText="1"/>
    </xf>
    <xf numFmtId="3" fontId="3" fillId="4" borderId="19" xfId="0" applyNumberFormat="1" applyFont="1" applyFill="1" applyBorder="1" applyAlignment="1">
      <alignment horizontal="right" vertical="center"/>
    </xf>
    <xf numFmtId="3" fontId="3" fillId="0" borderId="64" xfId="0" applyNumberFormat="1" applyFont="1" applyBorder="1" applyAlignment="1">
      <alignment vertical="center" wrapText="1"/>
    </xf>
    <xf numFmtId="3" fontId="3" fillId="0" borderId="64" xfId="0" applyNumberFormat="1" applyFont="1" applyBorder="1" applyAlignment="1">
      <alignment vertical="center"/>
    </xf>
    <xf numFmtId="0" fontId="8" fillId="0" borderId="76" xfId="0" applyFont="1" applyBorder="1" applyAlignment="1">
      <alignment vertical="center" wrapText="1"/>
    </xf>
    <xf numFmtId="165" fontId="3" fillId="0" borderId="79" xfId="0" applyNumberFormat="1" applyFont="1" applyBorder="1" applyAlignment="1">
      <alignment vertical="center"/>
    </xf>
    <xf numFmtId="0" fontId="3" fillId="0" borderId="14" xfId="0" applyFont="1" applyBorder="1" applyAlignment="1">
      <alignment vertical="center"/>
    </xf>
    <xf numFmtId="3" fontId="3" fillId="0" borderId="55" xfId="0" applyNumberFormat="1" applyFont="1" applyBorder="1" applyAlignment="1">
      <alignment horizontal="right" vertical="center"/>
    </xf>
    <xf numFmtId="3" fontId="8" fillId="0" borderId="6" xfId="0" applyNumberFormat="1" applyFont="1" applyBorder="1" applyAlignment="1">
      <alignment horizontal="left" vertical="center"/>
    </xf>
    <xf numFmtId="3" fontId="3" fillId="0" borderId="55" xfId="0" applyNumberFormat="1" applyFont="1" applyBorder="1" applyAlignment="1">
      <alignment horizontal="right"/>
    </xf>
    <xf numFmtId="3" fontId="8" fillId="0" borderId="4" xfId="0" applyNumberFormat="1" applyFont="1" applyBorder="1" applyAlignment="1">
      <alignment vertical="center"/>
    </xf>
    <xf numFmtId="0" fontId="8" fillId="0" borderId="14" xfId="0" applyFont="1" applyBorder="1"/>
    <xf numFmtId="0" fontId="16" fillId="4" borderId="25" xfId="0" applyFont="1" applyFill="1" applyBorder="1" applyAlignment="1">
      <alignment horizontal="center" vertical="center"/>
    </xf>
    <xf numFmtId="3" fontId="8" fillId="0" borderId="55" xfId="0" applyNumberFormat="1" applyFont="1" applyBorder="1" applyAlignment="1">
      <alignment horizontal="right" vertical="center"/>
    </xf>
    <xf numFmtId="0" fontId="3" fillId="0" borderId="82" xfId="0" applyFont="1" applyBorder="1" applyAlignment="1">
      <alignment vertical="center"/>
    </xf>
    <xf numFmtId="3" fontId="3" fillId="0" borderId="83" xfId="0" applyNumberFormat="1" applyFont="1" applyBorder="1" applyAlignment="1">
      <alignment horizontal="right" vertical="center"/>
    </xf>
    <xf numFmtId="0" fontId="16" fillId="4" borderId="84" xfId="0" applyFont="1" applyFill="1" applyBorder="1" applyAlignment="1">
      <alignment horizontal="center" vertical="center"/>
    </xf>
    <xf numFmtId="0" fontId="3" fillId="0" borderId="26" xfId="0" applyFont="1" applyBorder="1" applyAlignment="1">
      <alignment vertical="center"/>
    </xf>
    <xf numFmtId="3" fontId="3" fillId="4" borderId="25" xfId="0" applyNumberFormat="1" applyFont="1" applyFill="1" applyBorder="1" applyAlignment="1">
      <alignment horizontal="right" vertical="center"/>
    </xf>
    <xf numFmtId="3" fontId="3" fillId="0" borderId="5" xfId="0" applyNumberFormat="1" applyFont="1" applyBorder="1" applyAlignment="1">
      <alignment horizontal="right" vertical="center"/>
    </xf>
    <xf numFmtId="0" fontId="8" fillId="0" borderId="1" xfId="0" applyFont="1" applyBorder="1"/>
    <xf numFmtId="0" fontId="3" fillId="0" borderId="85" xfId="0" applyFont="1" applyBorder="1" applyAlignment="1">
      <alignment vertical="center"/>
    </xf>
    <xf numFmtId="0" fontId="8" fillId="0" borderId="20" xfId="0" applyFont="1" applyBorder="1" applyAlignment="1">
      <alignment vertical="center" wrapText="1"/>
    </xf>
    <xf numFmtId="0" fontId="3" fillId="0" borderId="32" xfId="0" applyFont="1" applyBorder="1" applyAlignment="1">
      <alignment vertical="center"/>
    </xf>
    <xf numFmtId="0" fontId="3" fillId="0" borderId="6" xfId="0" applyFont="1" applyBorder="1" applyAlignment="1">
      <alignment vertical="center"/>
    </xf>
    <xf numFmtId="0" fontId="8" fillId="0" borderId="1" xfId="0" applyFont="1" applyBorder="1" applyAlignment="1">
      <alignment vertical="center" wrapText="1"/>
    </xf>
    <xf numFmtId="3" fontId="3" fillId="4" borderId="19" xfId="0" applyNumberFormat="1" applyFont="1" applyFill="1" applyBorder="1" applyAlignment="1">
      <alignment vertical="center" wrapText="1"/>
    </xf>
    <xf numFmtId="0" fontId="3" fillId="0" borderId="17" xfId="0" applyFont="1" applyBorder="1" applyAlignment="1">
      <alignment horizontal="center" vertical="center" wrapText="1"/>
    </xf>
    <xf numFmtId="0" fontId="3" fillId="0" borderId="65" xfId="0" applyFont="1" applyBorder="1" applyAlignment="1">
      <alignment vertical="center" wrapText="1"/>
    </xf>
    <xf numFmtId="0" fontId="15" fillId="0" borderId="17" xfId="0" applyFont="1" applyBorder="1" applyAlignment="1">
      <alignment horizontal="center" vertical="center" wrapText="1"/>
    </xf>
    <xf numFmtId="3" fontId="3" fillId="0" borderId="19" xfId="0" applyNumberFormat="1" applyFont="1" applyBorder="1" applyAlignment="1">
      <alignment vertical="center" wrapText="1"/>
    </xf>
    <xf numFmtId="0" fontId="7" fillId="0" borderId="85" xfId="0" applyFont="1" applyBorder="1" applyAlignment="1">
      <alignment horizontal="center" vertical="center" wrapText="1"/>
    </xf>
    <xf numFmtId="3" fontId="13" fillId="0" borderId="17" xfId="0" applyNumberFormat="1" applyFont="1" applyBorder="1" applyAlignment="1">
      <alignment horizontal="right" vertical="center"/>
    </xf>
    <xf numFmtId="0" fontId="13" fillId="0" borderId="1" xfId="0" applyFont="1" applyBorder="1" applyAlignment="1">
      <alignment horizontal="center" vertical="center" shrinkToFit="1"/>
    </xf>
    <xf numFmtId="0" fontId="7" fillId="0" borderId="81" xfId="0" applyFont="1" applyBorder="1" applyAlignment="1">
      <alignment horizontal="center" vertical="center"/>
    </xf>
    <xf numFmtId="2" fontId="7" fillId="0" borderId="49" xfId="0" applyNumberFormat="1" applyFont="1" applyBorder="1" applyAlignment="1">
      <alignment horizontal="center" vertical="center" wrapText="1"/>
    </xf>
    <xf numFmtId="0" fontId="0" fillId="0" borderId="1" xfId="0" applyFont="1" applyBorder="1"/>
    <xf numFmtId="0" fontId="7" fillId="0" borderId="50" xfId="0" applyFont="1" applyBorder="1" applyAlignment="1">
      <alignment horizontal="center" vertical="center" wrapText="1"/>
    </xf>
    <xf numFmtId="3" fontId="3" fillId="0" borderId="17" xfId="0" applyNumberFormat="1" applyFont="1" applyBorder="1" applyAlignment="1">
      <alignment horizontal="right" vertical="center"/>
    </xf>
    <xf numFmtId="0" fontId="25" fillId="0" borderId="1" xfId="0" applyFont="1" applyBorder="1" applyAlignment="1">
      <alignment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3" fillId="0" borderId="78" xfId="0" applyFont="1" applyBorder="1" applyAlignment="1">
      <alignment vertical="center"/>
    </xf>
    <xf numFmtId="3" fontId="3" fillId="0" borderId="64" xfId="0" applyNumberFormat="1" applyFont="1" applyBorder="1" applyAlignment="1">
      <alignment horizontal="right" vertical="center" wrapText="1"/>
    </xf>
    <xf numFmtId="3" fontId="3" fillId="0" borderId="79" xfId="0" applyNumberFormat="1" applyFont="1" applyBorder="1" applyAlignment="1">
      <alignment horizontal="right" vertical="center" wrapText="1"/>
    </xf>
    <xf numFmtId="3" fontId="3" fillId="4" borderId="12" xfId="0" applyNumberFormat="1" applyFont="1" applyFill="1" applyBorder="1" applyAlignment="1">
      <alignment horizontal="right" vertical="center"/>
    </xf>
    <xf numFmtId="0" fontId="8" fillId="0" borderId="9" xfId="0" applyFont="1" applyBorder="1" applyAlignment="1">
      <alignment horizontal="left" vertical="top" wrapText="1"/>
    </xf>
    <xf numFmtId="3" fontId="3" fillId="4" borderId="13" xfId="0" applyNumberFormat="1" applyFont="1" applyFill="1" applyBorder="1" applyAlignment="1">
      <alignment horizontal="right" vertical="center"/>
    </xf>
    <xf numFmtId="3" fontId="8" fillId="0" borderId="54" xfId="0" applyNumberFormat="1" applyFont="1" applyBorder="1" applyAlignment="1">
      <alignment horizontal="right" vertical="top" wrapText="1"/>
    </xf>
    <xf numFmtId="0" fontId="3" fillId="0" borderId="9" xfId="0" applyFont="1" applyBorder="1" applyAlignment="1">
      <alignment horizontal="left" vertical="top" wrapText="1"/>
    </xf>
    <xf numFmtId="3" fontId="3" fillId="0" borderId="54" xfId="0" applyNumberFormat="1" applyFont="1" applyBorder="1" applyAlignment="1">
      <alignment horizontal="right" vertical="top" wrapText="1"/>
    </xf>
    <xf numFmtId="0" fontId="3" fillId="0" borderId="14" xfId="0" applyFont="1" applyBorder="1" applyAlignment="1">
      <alignment horizontal="left" vertical="top" wrapText="1"/>
    </xf>
    <xf numFmtId="3" fontId="3" fillId="0" borderId="55" xfId="0" applyNumberFormat="1" applyFont="1" applyBorder="1" applyAlignment="1">
      <alignment horizontal="right" vertical="top" wrapText="1"/>
    </xf>
    <xf numFmtId="0" fontId="8" fillId="0" borderId="14" xfId="0" applyFont="1" applyBorder="1" applyAlignment="1">
      <alignment horizontal="left" vertical="top" wrapText="1"/>
    </xf>
    <xf numFmtId="3" fontId="8" fillId="0" borderId="55" xfId="0" applyNumberFormat="1" applyFont="1" applyBorder="1" applyAlignment="1">
      <alignment horizontal="right" vertical="top" wrapText="1"/>
    </xf>
    <xf numFmtId="3" fontId="8" fillId="0" borderId="7" xfId="0" applyNumberFormat="1" applyFont="1" applyBorder="1" applyAlignment="1">
      <alignment vertical="center"/>
    </xf>
    <xf numFmtId="3" fontId="3" fillId="4" borderId="32" xfId="0" applyNumberFormat="1" applyFont="1" applyFill="1" applyBorder="1" applyAlignment="1">
      <alignment horizontal="right" vertical="center"/>
    </xf>
    <xf numFmtId="0" fontId="13" fillId="0" borderId="32" xfId="0" applyFont="1" applyBorder="1" applyAlignment="1">
      <alignment horizontal="center" vertical="center"/>
    </xf>
    <xf numFmtId="0" fontId="3" fillId="0" borderId="19" xfId="0" applyFont="1" applyBorder="1" applyAlignment="1">
      <alignment horizontal="center" vertical="center" wrapText="1"/>
    </xf>
    <xf numFmtId="0" fontId="3" fillId="2" borderId="40" xfId="0" applyFont="1" applyFill="1" applyBorder="1" applyAlignment="1">
      <alignment horizontal="center" vertical="center"/>
    </xf>
    <xf numFmtId="0" fontId="3" fillId="0" borderId="51" xfId="0" applyFont="1" applyBorder="1" applyAlignment="1">
      <alignment horizontal="center" vertical="center" wrapText="1"/>
    </xf>
    <xf numFmtId="4" fontId="3" fillId="0" borderId="1" xfId="0" applyNumberFormat="1" applyFont="1" applyBorder="1"/>
    <xf numFmtId="3" fontId="13" fillId="0" borderId="8" xfId="0" applyNumberFormat="1" applyFont="1" applyBorder="1" applyAlignment="1">
      <alignment horizontal="right" vertical="center" wrapText="1"/>
    </xf>
    <xf numFmtId="0" fontId="15" fillId="0" borderId="29"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3" fillId="0" borderId="22" xfId="0" applyFont="1" applyBorder="1" applyAlignment="1">
      <alignment horizontal="left" vertical="center" wrapText="1"/>
    </xf>
    <xf numFmtId="3" fontId="13" fillId="0" borderId="13" xfId="0" applyNumberFormat="1" applyFont="1" applyBorder="1" applyAlignment="1">
      <alignment horizontal="right" vertical="center" wrapText="1"/>
    </xf>
    <xf numFmtId="0" fontId="3" fillId="0" borderId="47" xfId="0" applyFont="1" applyBorder="1" applyAlignment="1">
      <alignment horizontal="center" vertical="center" wrapText="1"/>
    </xf>
    <xf numFmtId="0" fontId="3" fillId="0" borderId="73" xfId="0" applyFont="1" applyBorder="1" applyAlignment="1">
      <alignment horizontal="center" vertical="center" wrapText="1"/>
    </xf>
    <xf numFmtId="0" fontId="14" fillId="0" borderId="37" xfId="0" applyFont="1" applyBorder="1" applyAlignment="1">
      <alignment horizontal="left" vertical="center" wrapText="1"/>
    </xf>
    <xf numFmtId="0" fontId="3" fillId="0" borderId="54" xfId="0" applyFont="1" applyBorder="1" applyAlignment="1">
      <alignment vertical="center"/>
    </xf>
    <xf numFmtId="4" fontId="13" fillId="0" borderId="1" xfId="0" applyNumberFormat="1" applyFont="1" applyBorder="1" applyAlignment="1">
      <alignment vertical="center" wrapText="1"/>
    </xf>
    <xf numFmtId="3" fontId="3" fillId="0" borderId="31" xfId="0" applyNumberFormat="1" applyFont="1" applyBorder="1" applyAlignment="1">
      <alignment horizontal="right" vertical="center" wrapText="1"/>
    </xf>
    <xf numFmtId="4" fontId="6" fillId="0" borderId="1" xfId="0" applyNumberFormat="1" applyFont="1" applyBorder="1" applyAlignment="1">
      <alignment vertical="center" wrapText="1"/>
    </xf>
    <xf numFmtId="3" fontId="3" fillId="0" borderId="54" xfId="0" applyNumberFormat="1" applyFont="1" applyBorder="1" applyAlignment="1">
      <alignment horizontal="right" vertical="center" wrapText="1"/>
    </xf>
    <xf numFmtId="0" fontId="3" fillId="0" borderId="1" xfId="0" applyFont="1" applyBorder="1" applyAlignment="1">
      <alignment horizontal="left" vertical="center" wrapText="1"/>
    </xf>
    <xf numFmtId="3" fontId="3" fillId="0" borderId="17" xfId="0" applyNumberFormat="1" applyFont="1" applyBorder="1" applyAlignment="1">
      <alignment horizontal="right" vertical="center" wrapText="1"/>
    </xf>
    <xf numFmtId="4" fontId="3" fillId="0" borderId="1" xfId="0" applyNumberFormat="1" applyFont="1" applyBorder="1" applyAlignment="1">
      <alignment horizontal="left" vertical="center" wrapText="1"/>
    </xf>
    <xf numFmtId="3" fontId="3" fillId="0" borderId="74" xfId="0" applyNumberFormat="1" applyFont="1" applyBorder="1" applyAlignment="1">
      <alignment horizontal="right"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3" fillId="2" borderId="44" xfId="0" applyFont="1" applyFill="1" applyBorder="1" applyAlignment="1">
      <alignment horizontal="center" vertical="center"/>
    </xf>
    <xf numFmtId="4" fontId="25" fillId="0" borderId="1" xfId="0" applyNumberFormat="1" applyFont="1" applyBorder="1" applyAlignment="1">
      <alignment horizontal="center" vertical="center" wrapText="1"/>
    </xf>
    <xf numFmtId="0" fontId="3" fillId="2" borderId="46" xfId="0" applyFont="1" applyFill="1" applyBorder="1" applyAlignment="1">
      <alignment horizontal="center" vertical="center"/>
    </xf>
    <xf numFmtId="0" fontId="25" fillId="0" borderId="1" xfId="0" applyFont="1" applyBorder="1" applyAlignment="1">
      <alignment horizontal="left" vertical="center" wrapText="1"/>
    </xf>
    <xf numFmtId="4" fontId="25" fillId="0" borderId="1" xfId="0" applyNumberFormat="1" applyFont="1" applyBorder="1" applyAlignment="1">
      <alignment horizontal="left" vertical="center" wrapText="1"/>
    </xf>
    <xf numFmtId="0" fontId="3" fillId="2" borderId="91" xfId="0" applyFont="1" applyFill="1" applyBorder="1" applyAlignment="1">
      <alignment horizontal="center" vertical="center" wrapText="1"/>
    </xf>
    <xf numFmtId="0" fontId="13" fillId="0" borderId="52" xfId="0" applyFont="1" applyBorder="1" applyAlignment="1">
      <alignment horizontal="center" vertical="center"/>
    </xf>
    <xf numFmtId="0" fontId="13" fillId="0" borderId="55" xfId="0" applyFont="1" applyBorder="1" applyAlignment="1">
      <alignment vertical="center"/>
    </xf>
    <xf numFmtId="164" fontId="8" fillId="2" borderId="8" xfId="0" applyNumberFormat="1" applyFont="1" applyFill="1" applyBorder="1" applyAlignment="1">
      <alignment horizontal="center" vertical="center"/>
    </xf>
    <xf numFmtId="0" fontId="8" fillId="0" borderId="82" xfId="0" applyFont="1" applyBorder="1" applyAlignment="1">
      <alignment horizontal="left" vertical="top" wrapText="1"/>
    </xf>
    <xf numFmtId="0" fontId="16" fillId="4" borderId="31" xfId="0" applyFont="1" applyFill="1" applyBorder="1" applyAlignment="1">
      <alignment horizontal="center" vertical="center"/>
    </xf>
    <xf numFmtId="0" fontId="3" fillId="0" borderId="70" xfId="0" applyFont="1" applyBorder="1" applyAlignment="1">
      <alignment vertical="center"/>
    </xf>
    <xf numFmtId="3" fontId="3" fillId="0" borderId="5" xfId="0" applyNumberFormat="1" applyFont="1" applyBorder="1" applyAlignment="1">
      <alignment horizontal="right" vertical="center" wrapText="1"/>
    </xf>
    <xf numFmtId="0" fontId="16" fillId="4" borderId="92" xfId="0" applyFont="1" applyFill="1" applyBorder="1" applyAlignment="1">
      <alignment horizontal="center" vertical="center"/>
    </xf>
    <xf numFmtId="0" fontId="3" fillId="0" borderId="41" xfId="0" applyFont="1" applyBorder="1" applyAlignment="1">
      <alignment vertical="center"/>
    </xf>
    <xf numFmtId="3" fontId="3" fillId="0" borderId="12" xfId="0" applyNumberFormat="1" applyFont="1" applyBorder="1" applyAlignment="1">
      <alignment vertical="center"/>
    </xf>
    <xf numFmtId="3" fontId="3" fillId="0" borderId="18" xfId="0" applyNumberFormat="1" applyFont="1" applyBorder="1" applyAlignment="1">
      <alignment horizontal="right" vertical="center"/>
    </xf>
    <xf numFmtId="0" fontId="13" fillId="0" borderId="88" xfId="0" applyFont="1" applyBorder="1" applyAlignment="1">
      <alignment vertical="center"/>
    </xf>
    <xf numFmtId="3" fontId="3" fillId="0" borderId="28" xfId="0" applyNumberFormat="1" applyFont="1" applyBorder="1" applyAlignment="1">
      <alignment horizontal="right" vertical="center"/>
    </xf>
    <xf numFmtId="3" fontId="3" fillId="0" borderId="32" xfId="0" applyNumberFormat="1" applyFont="1" applyBorder="1" applyAlignment="1">
      <alignment horizontal="right" vertical="center"/>
    </xf>
    <xf numFmtId="49" fontId="13" fillId="0" borderId="93" xfId="0" applyNumberFormat="1" applyFont="1" applyBorder="1" applyAlignment="1">
      <alignment horizontal="left" vertical="center"/>
    </xf>
    <xf numFmtId="0" fontId="7" fillId="0" borderId="1" xfId="0" applyFont="1" applyBorder="1" applyAlignment="1">
      <alignment vertical="center"/>
    </xf>
    <xf numFmtId="3" fontId="3" fillId="6" borderId="16" xfId="0" applyNumberFormat="1" applyFont="1" applyFill="1" applyBorder="1" applyAlignment="1">
      <alignment horizontal="right" vertical="center"/>
    </xf>
    <xf numFmtId="0" fontId="3" fillId="7" borderId="24" xfId="0" applyFont="1" applyFill="1" applyBorder="1" applyAlignment="1">
      <alignment horizontal="center" vertical="center"/>
    </xf>
    <xf numFmtId="0" fontId="8" fillId="7" borderId="35" xfId="0" applyFont="1" applyFill="1" applyBorder="1" applyAlignment="1">
      <alignment vertical="center" readingOrder="1"/>
    </xf>
    <xf numFmtId="0" fontId="3" fillId="0" borderId="10" xfId="0" applyFont="1" applyBorder="1" applyAlignment="1">
      <alignment horizontal="center" vertical="center"/>
    </xf>
    <xf numFmtId="0" fontId="3" fillId="0" borderId="16" xfId="0" applyFont="1" applyBorder="1" applyAlignment="1">
      <alignment horizontal="left" vertical="center" wrapText="1"/>
    </xf>
    <xf numFmtId="0" fontId="3" fillId="0" borderId="72" xfId="0" applyFont="1" applyBorder="1" applyAlignment="1">
      <alignment vertical="center"/>
    </xf>
    <xf numFmtId="0" fontId="3" fillId="4" borderId="32" xfId="0" applyFont="1" applyFill="1" applyBorder="1" applyAlignment="1">
      <alignment horizontal="center" vertical="center"/>
    </xf>
    <xf numFmtId="0" fontId="13" fillId="0" borderId="94" xfId="0" applyFont="1" applyBorder="1" applyAlignment="1">
      <alignment horizontal="center" vertical="center"/>
    </xf>
    <xf numFmtId="3" fontId="3" fillId="6" borderId="19" xfId="0" applyNumberFormat="1" applyFont="1" applyFill="1" applyBorder="1" applyAlignment="1">
      <alignment horizontal="right" vertical="center"/>
    </xf>
    <xf numFmtId="0" fontId="8" fillId="7" borderId="60" xfId="0" applyFont="1" applyFill="1" applyBorder="1" applyAlignment="1">
      <alignment vertical="center"/>
    </xf>
    <xf numFmtId="0" fontId="13" fillId="0" borderId="65" xfId="0" applyFont="1" applyBorder="1" applyAlignment="1">
      <alignment vertical="center"/>
    </xf>
    <xf numFmtId="49" fontId="13" fillId="0" borderId="52" xfId="0" applyNumberFormat="1" applyFont="1" applyBorder="1" applyAlignment="1">
      <alignment horizontal="left" vertical="center" wrapText="1"/>
    </xf>
    <xf numFmtId="166" fontId="3" fillId="7" borderId="11" xfId="0" applyNumberFormat="1" applyFont="1" applyFill="1" applyBorder="1" applyAlignment="1">
      <alignment horizontal="right" vertical="center"/>
    </xf>
    <xf numFmtId="49" fontId="13" fillId="0" borderId="52" xfId="0" applyNumberFormat="1" applyFont="1" applyBorder="1" applyAlignment="1">
      <alignment horizontal="left" vertical="center"/>
    </xf>
    <xf numFmtId="49" fontId="13" fillId="0" borderId="95" xfId="0" applyNumberFormat="1" applyFont="1" applyBorder="1" applyAlignment="1">
      <alignment horizontal="left" vertical="center"/>
    </xf>
    <xf numFmtId="3" fontId="3" fillId="0" borderId="1" xfId="0" applyNumberFormat="1" applyFont="1" applyBorder="1" applyAlignment="1">
      <alignment horizontal="right" vertical="center"/>
    </xf>
    <xf numFmtId="3" fontId="3" fillId="0" borderId="12" xfId="0" applyNumberFormat="1" applyFont="1" applyBorder="1" applyAlignment="1">
      <alignment horizontal="right" vertical="center"/>
    </xf>
    <xf numFmtId="3" fontId="3" fillId="0" borderId="15" xfId="0" applyNumberFormat="1" applyFont="1" applyBorder="1" applyAlignment="1">
      <alignment horizontal="right" vertical="center"/>
    </xf>
    <xf numFmtId="3" fontId="8" fillId="0" borderId="83" xfId="0" applyNumberFormat="1" applyFont="1" applyBorder="1" applyAlignment="1">
      <alignment horizontal="right" vertical="top" wrapText="1"/>
    </xf>
    <xf numFmtId="0" fontId="26" fillId="0" borderId="1" xfId="0" applyFont="1" applyBorder="1" applyAlignment="1">
      <alignment vertical="center"/>
    </xf>
    <xf numFmtId="3" fontId="26" fillId="0" borderId="1" xfId="0" applyNumberFormat="1" applyFont="1" applyBorder="1" applyAlignment="1">
      <alignment vertical="center"/>
    </xf>
    <xf numFmtId="3" fontId="4" fillId="0" borderId="1" xfId="0" applyNumberFormat="1" applyFont="1" applyBorder="1" applyAlignment="1">
      <alignment horizontal="right" vertical="center"/>
    </xf>
    <xf numFmtId="0" fontId="3" fillId="0" borderId="96" xfId="0" applyFont="1" applyBorder="1" applyAlignment="1">
      <alignment horizontal="center" vertical="center"/>
    </xf>
    <xf numFmtId="0" fontId="3" fillId="0" borderId="96" xfId="0" applyFont="1" applyBorder="1" applyAlignment="1">
      <alignment horizontal="center" vertical="center" wrapText="1"/>
    </xf>
    <xf numFmtId="0" fontId="3" fillId="2" borderId="96" xfId="0" applyFont="1" applyFill="1" applyBorder="1" applyAlignment="1">
      <alignment horizontal="center" vertical="center"/>
    </xf>
    <xf numFmtId="0" fontId="3" fillId="0" borderId="55" xfId="0" applyFont="1" applyBorder="1" applyAlignment="1">
      <alignment vertical="center"/>
    </xf>
    <xf numFmtId="3" fontId="3" fillId="0" borderId="18"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3" fillId="5" borderId="100" xfId="0" applyFont="1" applyFill="1" applyBorder="1" applyAlignment="1">
      <alignment horizontal="center" vertical="center"/>
    </xf>
    <xf numFmtId="0" fontId="27" fillId="0" borderId="1" xfId="0" applyFont="1" applyBorder="1" applyAlignment="1">
      <alignment vertical="center"/>
    </xf>
    <xf numFmtId="3" fontId="3" fillId="5" borderId="100" xfId="0" applyNumberFormat="1" applyFont="1" applyFill="1" applyBorder="1" applyAlignment="1">
      <alignment horizontal="right" vertical="center"/>
    </xf>
    <xf numFmtId="3" fontId="3" fillId="5" borderId="101" xfId="0" applyNumberFormat="1" applyFont="1" applyFill="1" applyBorder="1" applyAlignment="1">
      <alignment horizontal="right" vertical="center"/>
    </xf>
    <xf numFmtId="0" fontId="3" fillId="0" borderId="32" xfId="0" applyFont="1" applyBorder="1" applyAlignment="1">
      <alignment horizontal="center" vertical="center"/>
    </xf>
    <xf numFmtId="3" fontId="3" fillId="0" borderId="32" xfId="0" applyNumberFormat="1" applyFont="1" applyBorder="1" applyAlignment="1">
      <alignment horizontal="right" vertical="center" wrapText="1"/>
    </xf>
    <xf numFmtId="0" fontId="3" fillId="2" borderId="71" xfId="0" applyFont="1" applyFill="1" applyBorder="1" applyAlignment="1">
      <alignment horizontal="center" vertical="center" wrapText="1"/>
    </xf>
    <xf numFmtId="3" fontId="3" fillId="0" borderId="55" xfId="0" applyNumberFormat="1" applyFont="1" applyBorder="1" applyAlignment="1">
      <alignment horizontal="right" vertical="center" wrapText="1"/>
    </xf>
    <xf numFmtId="3" fontId="3" fillId="0" borderId="65" xfId="0" applyNumberFormat="1" applyFont="1" applyBorder="1" applyAlignment="1">
      <alignment horizontal="right" vertical="center" wrapText="1"/>
    </xf>
    <xf numFmtId="0" fontId="8" fillId="0" borderId="1" xfId="0" applyFont="1" applyBorder="1" applyAlignment="1">
      <alignment horizontal="left" vertical="center"/>
    </xf>
    <xf numFmtId="0" fontId="13" fillId="0" borderId="64" xfId="0" applyFont="1" applyBorder="1" applyAlignment="1">
      <alignment horizontal="center" vertical="center"/>
    </xf>
    <xf numFmtId="3" fontId="3" fillId="0" borderId="68" xfId="0" applyNumberFormat="1" applyFont="1" applyBorder="1" applyAlignment="1">
      <alignment horizontal="right" vertical="center"/>
    </xf>
    <xf numFmtId="0" fontId="23" fillId="0" borderId="1" xfId="0" applyFont="1" applyBorder="1" applyAlignment="1">
      <alignment horizontal="left" vertical="center" wrapText="1"/>
    </xf>
    <xf numFmtId="0" fontId="3" fillId="0" borderId="65" xfId="0" applyFont="1" applyBorder="1" applyAlignment="1">
      <alignment vertical="center"/>
    </xf>
    <xf numFmtId="0" fontId="3" fillId="0" borderId="29" xfId="0" applyFont="1" applyBorder="1" applyAlignment="1">
      <alignment horizontal="center" vertical="center"/>
    </xf>
    <xf numFmtId="0" fontId="6" fillId="0" borderId="1" xfId="0" applyFont="1" applyBorder="1" applyAlignment="1">
      <alignment horizontal="left" vertical="center"/>
    </xf>
    <xf numFmtId="3" fontId="3" fillId="0" borderId="54" xfId="0" applyNumberFormat="1" applyFont="1" applyBorder="1" applyAlignment="1">
      <alignment vertical="center"/>
    </xf>
    <xf numFmtId="3" fontId="13" fillId="0" borderId="52" xfId="0" applyNumberFormat="1" applyFont="1" applyBorder="1" applyAlignment="1">
      <alignment horizontal="right" vertical="center"/>
    </xf>
    <xf numFmtId="3" fontId="3" fillId="2" borderId="16" xfId="0" applyNumberFormat="1" applyFont="1" applyFill="1" applyBorder="1" applyAlignment="1">
      <alignment horizontal="right" vertical="center"/>
    </xf>
    <xf numFmtId="3" fontId="3" fillId="2" borderId="19" xfId="0" applyNumberFormat="1" applyFont="1" applyFill="1" applyBorder="1" applyAlignment="1">
      <alignment horizontal="right" vertical="center"/>
    </xf>
    <xf numFmtId="0" fontId="3" fillId="0" borderId="3" xfId="0" applyFont="1" applyBorder="1" applyAlignment="1">
      <alignment vertical="center"/>
    </xf>
    <xf numFmtId="3" fontId="3" fillId="4" borderId="16" xfId="0" applyNumberFormat="1" applyFont="1" applyFill="1" applyBorder="1" applyAlignment="1">
      <alignment horizontal="right" vertical="center" wrapText="1"/>
    </xf>
    <xf numFmtId="0" fontId="15" fillId="0" borderId="1" xfId="0" applyFont="1" applyBorder="1"/>
    <xf numFmtId="0" fontId="3" fillId="2" borderId="103" xfId="0" applyFont="1" applyFill="1" applyBorder="1" applyAlignment="1">
      <alignment horizontal="center" vertical="center"/>
    </xf>
    <xf numFmtId="0" fontId="13" fillId="0" borderId="104" xfId="0" applyFont="1" applyBorder="1" applyAlignment="1">
      <alignment horizontal="center" vertical="center" shrinkToFit="1"/>
    </xf>
    <xf numFmtId="0" fontId="13" fillId="0" borderId="106" xfId="0" applyFont="1" applyBorder="1" applyAlignment="1">
      <alignment horizontal="center" vertical="center" shrinkToFit="1"/>
    </xf>
    <xf numFmtId="0" fontId="16" fillId="4" borderId="32"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55" xfId="0" applyFont="1" applyFill="1" applyBorder="1" applyAlignment="1">
      <alignment horizontal="left" vertical="center"/>
    </xf>
    <xf numFmtId="49" fontId="13" fillId="0" borderId="1" xfId="0" applyNumberFormat="1" applyFont="1" applyBorder="1" applyAlignment="1">
      <alignment horizontal="left" vertical="center" wrapText="1"/>
    </xf>
    <xf numFmtId="49" fontId="13" fillId="0" borderId="1" xfId="0" applyNumberFormat="1" applyFont="1" applyBorder="1" applyAlignment="1">
      <alignment horizontal="left" vertical="center"/>
    </xf>
    <xf numFmtId="49" fontId="13" fillId="0" borderId="92" xfId="0" applyNumberFormat="1" applyFont="1" applyBorder="1" applyAlignment="1">
      <alignment horizontal="left" vertical="center"/>
    </xf>
    <xf numFmtId="3" fontId="3" fillId="0" borderId="55" xfId="0" applyNumberFormat="1" applyFont="1" applyBorder="1" applyAlignment="1">
      <alignment vertical="center"/>
    </xf>
    <xf numFmtId="0" fontId="3" fillId="0" borderId="4" xfId="0" applyFont="1" applyBorder="1" applyAlignment="1">
      <alignment vertical="center"/>
    </xf>
    <xf numFmtId="0" fontId="3" fillId="0" borderId="83" xfId="0" applyFont="1" applyBorder="1" applyAlignment="1">
      <alignment vertical="center"/>
    </xf>
    <xf numFmtId="3" fontId="3" fillId="0" borderId="7" xfId="0" applyNumberFormat="1" applyFont="1" applyBorder="1" applyAlignment="1">
      <alignment vertical="center"/>
    </xf>
    <xf numFmtId="3" fontId="3" fillId="0" borderId="79" xfId="0" applyNumberFormat="1" applyFont="1" applyBorder="1" applyAlignment="1">
      <alignment horizontal="right" vertical="center"/>
    </xf>
    <xf numFmtId="3" fontId="3" fillId="0" borderId="29" xfId="0" applyNumberFormat="1" applyFont="1" applyBorder="1" applyAlignment="1">
      <alignment horizontal="right" vertical="center"/>
    </xf>
    <xf numFmtId="0" fontId="3" fillId="0" borderId="109" xfId="0" applyFont="1" applyBorder="1" applyAlignment="1">
      <alignment horizontal="center" vertical="center" wrapText="1"/>
    </xf>
    <xf numFmtId="0" fontId="3" fillId="0" borderId="74" xfId="0" applyFont="1" applyBorder="1" applyAlignment="1">
      <alignment vertical="center"/>
    </xf>
    <xf numFmtId="3" fontId="3" fillId="5" borderId="110" xfId="0" applyNumberFormat="1" applyFont="1" applyFill="1" applyBorder="1" applyAlignment="1">
      <alignment horizontal="right" vertical="center"/>
    </xf>
    <xf numFmtId="0" fontId="13" fillId="0" borderId="50" xfId="0" applyFont="1" applyBorder="1" applyAlignment="1">
      <alignment vertical="center"/>
    </xf>
    <xf numFmtId="0" fontId="3" fillId="7" borderId="111" xfId="0" applyFont="1" applyFill="1" applyBorder="1" applyAlignment="1">
      <alignment vertical="center"/>
    </xf>
    <xf numFmtId="0" fontId="3" fillId="0" borderId="113" xfId="0" applyFont="1" applyBorder="1" applyAlignment="1">
      <alignment horizontal="center" vertical="center"/>
    </xf>
    <xf numFmtId="0" fontId="13" fillId="0" borderId="90" xfId="0" applyFont="1" applyBorder="1" applyAlignment="1">
      <alignment horizontal="center" vertical="center"/>
    </xf>
    <xf numFmtId="0" fontId="13" fillId="0" borderId="83" xfId="0" applyFont="1" applyBorder="1" applyAlignment="1">
      <alignment vertical="center"/>
    </xf>
    <xf numFmtId="3" fontId="3" fillId="0" borderId="22" xfId="0" applyNumberFormat="1" applyFont="1" applyBorder="1" applyAlignment="1">
      <alignment horizontal="right" vertical="center"/>
    </xf>
    <xf numFmtId="0" fontId="16" fillId="2" borderId="32" xfId="0" applyFont="1" applyFill="1" applyBorder="1" applyAlignment="1">
      <alignment horizontal="center" vertical="center"/>
    </xf>
    <xf numFmtId="0" fontId="16" fillId="2" borderId="16" xfId="0" applyFont="1" applyFill="1" applyBorder="1" applyAlignment="1">
      <alignment horizontal="center" vertical="center"/>
    </xf>
    <xf numFmtId="3" fontId="3" fillId="0" borderId="78" xfId="0" applyNumberFormat="1" applyFont="1" applyBorder="1" applyAlignment="1">
      <alignment horizontal="right" vertical="center" wrapText="1"/>
    </xf>
    <xf numFmtId="3" fontId="3" fillId="0" borderId="83" xfId="0" applyNumberFormat="1" applyFont="1" applyBorder="1" applyAlignment="1">
      <alignment horizontal="right" vertical="center" wrapText="1"/>
    </xf>
    <xf numFmtId="0" fontId="13" fillId="0" borderId="52" xfId="0" applyFont="1" applyBorder="1" applyAlignment="1">
      <alignment vertical="center"/>
    </xf>
    <xf numFmtId="3" fontId="3" fillId="0" borderId="88" xfId="0" applyNumberFormat="1" applyFont="1" applyBorder="1" applyAlignment="1">
      <alignment horizontal="right" vertical="center" wrapText="1"/>
    </xf>
    <xf numFmtId="0" fontId="13" fillId="0" borderId="52" xfId="0" applyFont="1" applyBorder="1" applyAlignment="1">
      <alignment horizontal="left" vertical="center"/>
    </xf>
    <xf numFmtId="0" fontId="13" fillId="0" borderId="95" xfId="0" applyFont="1" applyBorder="1" applyAlignment="1">
      <alignment horizontal="left" vertical="center"/>
    </xf>
    <xf numFmtId="0" fontId="3" fillId="0" borderId="47" xfId="0" applyFont="1" applyBorder="1" applyAlignment="1">
      <alignment horizontal="center" vertical="center"/>
    </xf>
    <xf numFmtId="0" fontId="13" fillId="0" borderId="102" xfId="0" applyFont="1" applyBorder="1" applyAlignment="1">
      <alignment vertical="center"/>
    </xf>
    <xf numFmtId="0" fontId="3" fillId="0" borderId="9" xfId="0" applyFont="1" applyBorder="1" applyAlignment="1">
      <alignment horizontal="center" vertical="center"/>
    </xf>
    <xf numFmtId="0" fontId="13" fillId="0" borderId="102" xfId="0" applyFont="1" applyBorder="1" applyAlignment="1">
      <alignment horizontal="left" vertical="center"/>
    </xf>
    <xf numFmtId="0" fontId="3" fillId="0" borderId="71" xfId="0" applyFont="1" applyBorder="1" applyAlignment="1">
      <alignment horizontal="center" vertical="center"/>
    </xf>
    <xf numFmtId="0" fontId="13" fillId="0" borderId="116" xfId="0" applyFont="1" applyBorder="1" applyAlignment="1">
      <alignment horizontal="left" vertical="center"/>
    </xf>
    <xf numFmtId="0" fontId="3" fillId="0" borderId="18" xfId="0" applyFont="1" applyBorder="1" applyAlignment="1">
      <alignment vertical="center" wrapText="1"/>
    </xf>
    <xf numFmtId="3" fontId="3" fillId="4" borderId="19" xfId="0" applyNumberFormat="1" applyFont="1" applyFill="1" applyBorder="1" applyAlignment="1">
      <alignment horizontal="right" vertical="center" wrapText="1"/>
    </xf>
    <xf numFmtId="0" fontId="3" fillId="2" borderId="82" xfId="0" applyFont="1" applyFill="1" applyBorder="1" applyAlignment="1">
      <alignment horizontal="center" vertical="center"/>
    </xf>
    <xf numFmtId="0" fontId="6" fillId="0" borderId="1" xfId="0" applyFont="1" applyBorder="1"/>
    <xf numFmtId="0" fontId="23" fillId="0" borderId="1" xfId="0" applyFont="1" applyBorder="1"/>
    <xf numFmtId="0" fontId="3" fillId="4" borderId="16" xfId="0" applyFont="1" applyFill="1" applyBorder="1" applyAlignment="1">
      <alignment horizontal="left" vertical="center"/>
    </xf>
    <xf numFmtId="0" fontId="3" fillId="4" borderId="16" xfId="0" applyFont="1" applyFill="1" applyBorder="1" applyAlignment="1">
      <alignment horizontal="left" vertical="center" wrapText="1"/>
    </xf>
    <xf numFmtId="0" fontId="3" fillId="0" borderId="118" xfId="0" applyFont="1" applyBorder="1" applyAlignment="1">
      <alignment horizontal="center" vertical="center"/>
    </xf>
    <xf numFmtId="16" fontId="13" fillId="0" borderId="52" xfId="0" applyNumberFormat="1" applyFont="1" applyBorder="1" applyAlignment="1">
      <alignment horizontal="left" vertical="center"/>
    </xf>
    <xf numFmtId="0" fontId="3" fillId="2" borderId="119" xfId="0" applyFont="1" applyFill="1" applyBorder="1" applyAlignment="1">
      <alignment horizontal="center" vertical="center"/>
    </xf>
    <xf numFmtId="0" fontId="3" fillId="0" borderId="120" xfId="0" applyFont="1" applyBorder="1" applyAlignment="1">
      <alignment vertical="center" wrapText="1"/>
    </xf>
    <xf numFmtId="0" fontId="8" fillId="0" borderId="5" xfId="0" applyFont="1" applyBorder="1" applyAlignment="1">
      <alignment vertical="center"/>
    </xf>
    <xf numFmtId="0" fontId="3" fillId="0" borderId="55" xfId="0" applyFont="1" applyBorder="1" applyAlignment="1">
      <alignment horizontal="left" vertical="center"/>
    </xf>
    <xf numFmtId="0" fontId="3" fillId="0" borderId="15" xfId="0" applyFont="1" applyBorder="1" applyAlignment="1">
      <alignment horizontal="left" vertical="center" wrapText="1"/>
    </xf>
    <xf numFmtId="4" fontId="23" fillId="0" borderId="1" xfId="0" applyNumberFormat="1" applyFont="1" applyBorder="1" applyAlignment="1">
      <alignment vertical="center"/>
    </xf>
    <xf numFmtId="0" fontId="16" fillId="2" borderId="55" xfId="0" applyFont="1" applyFill="1" applyBorder="1" applyAlignment="1">
      <alignment horizontal="left" vertical="center"/>
    </xf>
    <xf numFmtId="3" fontId="3" fillId="0" borderId="23" xfId="0" applyNumberFormat="1" applyFont="1" applyBorder="1" applyAlignment="1">
      <alignment horizontal="right" vertical="center"/>
    </xf>
    <xf numFmtId="0" fontId="3" fillId="0" borderId="121" xfId="0" applyFont="1" applyBorder="1" applyAlignment="1">
      <alignment horizontal="center" vertical="center" wrapText="1"/>
    </xf>
    <xf numFmtId="0" fontId="3" fillId="4" borderId="72" xfId="0" applyFont="1" applyFill="1" applyBorder="1" applyAlignment="1">
      <alignment horizontal="center" vertical="center"/>
    </xf>
    <xf numFmtId="0" fontId="28" fillId="4" borderId="6" xfId="0" applyFont="1" applyFill="1" applyBorder="1" applyAlignment="1">
      <alignment horizontal="center" vertical="center"/>
    </xf>
    <xf numFmtId="3" fontId="3" fillId="4" borderId="55" xfId="0" applyNumberFormat="1" applyFont="1" applyFill="1" applyBorder="1" applyAlignment="1">
      <alignment horizontal="right" vertical="center"/>
    </xf>
    <xf numFmtId="0" fontId="13" fillId="0" borderId="55" xfId="0" applyFont="1" applyBorder="1" applyAlignment="1">
      <alignment horizontal="left" vertical="center"/>
    </xf>
    <xf numFmtId="3" fontId="3" fillId="6" borderId="55" xfId="0" applyNumberFormat="1" applyFont="1" applyFill="1" applyBorder="1" applyAlignment="1">
      <alignment horizontal="right" vertical="center"/>
    </xf>
    <xf numFmtId="0" fontId="3" fillId="7" borderId="124" xfId="0" applyFont="1" applyFill="1" applyBorder="1" applyAlignment="1">
      <alignment horizontal="center" vertical="center"/>
    </xf>
    <xf numFmtId="3" fontId="17" fillId="4" borderId="4" xfId="0" applyNumberFormat="1" applyFont="1" applyFill="1" applyBorder="1" applyAlignment="1">
      <alignment horizontal="left" vertical="center"/>
    </xf>
    <xf numFmtId="3" fontId="3" fillId="7" borderId="124" xfId="0" applyNumberFormat="1" applyFont="1" applyFill="1" applyBorder="1" applyAlignment="1">
      <alignment horizontal="right" vertical="center"/>
    </xf>
    <xf numFmtId="3" fontId="17" fillId="4" borderId="5" xfId="0" applyNumberFormat="1" applyFont="1" applyFill="1" applyBorder="1" applyAlignment="1">
      <alignment horizontal="right" vertical="center"/>
    </xf>
    <xf numFmtId="3" fontId="3" fillId="7" borderId="125" xfId="0" applyNumberFormat="1" applyFont="1" applyFill="1" applyBorder="1" applyAlignment="1">
      <alignment horizontal="right" vertical="center"/>
    </xf>
    <xf numFmtId="3" fontId="3" fillId="4" borderId="6" xfId="0" applyNumberFormat="1" applyFont="1" applyFill="1" applyBorder="1" applyAlignment="1">
      <alignment horizontal="right" vertical="center"/>
    </xf>
    <xf numFmtId="0" fontId="8" fillId="4" borderId="65" xfId="0" applyFont="1" applyFill="1" applyBorder="1" applyAlignment="1">
      <alignment horizontal="left" vertical="center"/>
    </xf>
    <xf numFmtId="0" fontId="3" fillId="4" borderId="52" xfId="0" applyFont="1" applyFill="1" applyBorder="1" applyAlignment="1">
      <alignment vertical="center"/>
    </xf>
    <xf numFmtId="0" fontId="29" fillId="4" borderId="95" xfId="0" applyFont="1" applyFill="1" applyBorder="1" applyAlignment="1">
      <alignment horizontal="right" vertical="center"/>
    </xf>
    <xf numFmtId="0" fontId="3" fillId="4" borderId="15" xfId="0" applyFont="1" applyFill="1" applyBorder="1" applyAlignment="1">
      <alignment vertical="center"/>
    </xf>
    <xf numFmtId="0" fontId="3" fillId="4" borderId="29" xfId="0" applyFont="1" applyFill="1" applyBorder="1" applyAlignment="1">
      <alignment horizontal="center" vertical="center"/>
    </xf>
    <xf numFmtId="3" fontId="8" fillId="4" borderId="52" xfId="0" applyNumberFormat="1" applyFont="1" applyFill="1" applyBorder="1" applyAlignment="1">
      <alignment vertical="center"/>
    </xf>
    <xf numFmtId="3" fontId="8" fillId="4" borderId="16" xfId="0" applyNumberFormat="1" applyFont="1" applyFill="1" applyBorder="1" applyAlignment="1">
      <alignment vertical="center"/>
    </xf>
    <xf numFmtId="3" fontId="3" fillId="4" borderId="22" xfId="0" applyNumberFormat="1" applyFont="1" applyFill="1" applyBorder="1" applyAlignment="1">
      <alignment vertical="center"/>
    </xf>
    <xf numFmtId="3" fontId="3" fillId="4" borderId="55" xfId="0" applyNumberFormat="1" applyFont="1" applyFill="1" applyBorder="1" applyAlignment="1">
      <alignment vertical="center"/>
    </xf>
    <xf numFmtId="3" fontId="8" fillId="0" borderId="6" xfId="0" applyNumberFormat="1" applyFont="1" applyBorder="1" applyAlignment="1">
      <alignment horizontal="right" vertical="center" wrapText="1"/>
    </xf>
    <xf numFmtId="0" fontId="3" fillId="0" borderId="126" xfId="0" applyFont="1" applyBorder="1" applyAlignment="1">
      <alignment horizontal="center" vertical="center"/>
    </xf>
    <xf numFmtId="3" fontId="8" fillId="0" borderId="27" xfId="0" applyNumberFormat="1" applyFont="1" applyBorder="1" applyAlignment="1">
      <alignment horizontal="right" vertical="center" wrapText="1"/>
    </xf>
    <xf numFmtId="0" fontId="3" fillId="2" borderId="127" xfId="0" applyFont="1" applyFill="1" applyBorder="1" applyAlignment="1">
      <alignment horizontal="left" vertical="center"/>
    </xf>
    <xf numFmtId="0" fontId="3" fillId="0" borderId="128" xfId="0" applyFont="1" applyBorder="1" applyAlignment="1">
      <alignment vertical="center"/>
    </xf>
    <xf numFmtId="0" fontId="3" fillId="2" borderId="128" xfId="0" applyFont="1" applyFill="1" applyBorder="1" applyAlignment="1">
      <alignment vertical="center"/>
    </xf>
    <xf numFmtId="0" fontId="3" fillId="2" borderId="129" xfId="0" applyFont="1" applyFill="1" applyBorder="1" applyAlignment="1">
      <alignment vertical="center"/>
    </xf>
    <xf numFmtId="0" fontId="30" fillId="0" borderId="55" xfId="0" applyFont="1" applyBorder="1" applyAlignment="1">
      <alignment horizontal="left" vertical="center"/>
    </xf>
    <xf numFmtId="3" fontId="3" fillId="3" borderId="128" xfId="0" applyNumberFormat="1" applyFont="1" applyFill="1" applyBorder="1" applyAlignment="1">
      <alignment vertical="center"/>
    </xf>
    <xf numFmtId="3" fontId="3" fillId="3" borderId="132" xfId="0" applyNumberFormat="1" applyFont="1" applyFill="1" applyBorder="1" applyAlignment="1">
      <alignment vertical="center"/>
    </xf>
    <xf numFmtId="3" fontId="8" fillId="0" borderId="5" xfId="0" applyNumberFormat="1" applyFont="1" applyBorder="1" applyAlignment="1">
      <alignment horizontal="right" vertical="center" wrapText="1"/>
    </xf>
    <xf numFmtId="0" fontId="13" fillId="8" borderId="32" xfId="0" applyFont="1" applyFill="1" applyBorder="1" applyAlignment="1">
      <alignment horizontal="center" vertical="center"/>
    </xf>
    <xf numFmtId="3" fontId="3" fillId="4" borderId="133" xfId="0" applyNumberFormat="1" applyFont="1" applyFill="1" applyBorder="1" applyAlignment="1">
      <alignment vertical="center"/>
    </xf>
    <xf numFmtId="3" fontId="3" fillId="4" borderId="23" xfId="0" applyNumberFormat="1" applyFont="1" applyFill="1" applyBorder="1" applyAlignment="1">
      <alignment vertical="center" wrapText="1"/>
    </xf>
    <xf numFmtId="0" fontId="3" fillId="0" borderId="134" xfId="0" applyFont="1" applyBorder="1" applyAlignment="1">
      <alignment horizontal="center" vertical="center"/>
    </xf>
    <xf numFmtId="0" fontId="8" fillId="2" borderId="135" xfId="0" applyFont="1" applyFill="1" applyBorder="1" applyAlignment="1">
      <alignment horizontal="left" vertical="center"/>
    </xf>
    <xf numFmtId="0" fontId="16" fillId="0" borderId="32" xfId="0" applyFont="1" applyBorder="1" applyAlignment="1">
      <alignment horizontal="center" vertical="center"/>
    </xf>
    <xf numFmtId="0" fontId="16" fillId="4" borderId="65" xfId="0" applyFont="1" applyFill="1" applyBorder="1" applyAlignment="1">
      <alignment horizontal="left" vertical="center"/>
    </xf>
    <xf numFmtId="0" fontId="16" fillId="2" borderId="52" xfId="0" applyFont="1" applyFill="1" applyBorder="1" applyAlignment="1">
      <alignment horizontal="left" vertical="center"/>
    </xf>
    <xf numFmtId="0" fontId="16" fillId="2" borderId="122" xfId="0" applyFont="1" applyFill="1" applyBorder="1" applyAlignment="1">
      <alignment horizontal="left" vertical="center"/>
    </xf>
    <xf numFmtId="0" fontId="29" fillId="2" borderId="95" xfId="0" applyFont="1" applyFill="1" applyBorder="1" applyAlignment="1">
      <alignment horizontal="right" vertical="center"/>
    </xf>
    <xf numFmtId="3" fontId="3" fillId="2" borderId="32" xfId="0" applyNumberFormat="1" applyFont="1" applyFill="1" applyBorder="1" applyAlignment="1">
      <alignment horizontal="right" vertical="center"/>
    </xf>
    <xf numFmtId="3" fontId="3" fillId="4" borderId="7" xfId="0" applyNumberFormat="1" applyFont="1" applyFill="1" applyBorder="1" applyAlignment="1">
      <alignment horizontal="right" vertical="center"/>
    </xf>
    <xf numFmtId="3" fontId="16" fillId="2" borderId="1" xfId="0" applyNumberFormat="1" applyFont="1" applyFill="1" applyBorder="1" applyAlignment="1">
      <alignment horizontal="right" vertical="center"/>
    </xf>
    <xf numFmtId="3" fontId="3" fillId="4" borderId="8" xfId="0" applyNumberFormat="1" applyFont="1" applyFill="1" applyBorder="1" applyAlignment="1">
      <alignment horizontal="right" vertical="center"/>
    </xf>
    <xf numFmtId="3" fontId="17" fillId="0" borderId="1" xfId="0" applyNumberFormat="1" applyFont="1" applyBorder="1" applyAlignment="1">
      <alignment horizontal="right" vertical="center"/>
    </xf>
    <xf numFmtId="3" fontId="3" fillId="7" borderId="136" xfId="0" applyNumberFormat="1" applyFont="1" applyFill="1" applyBorder="1" applyAlignment="1">
      <alignment horizontal="right" vertical="center"/>
    </xf>
    <xf numFmtId="0" fontId="28" fillId="0" borderId="1" xfId="0" applyFont="1" applyBorder="1" applyAlignment="1">
      <alignment horizontal="center" vertical="center"/>
    </xf>
    <xf numFmtId="3" fontId="3" fillId="9" borderId="32" xfId="0" applyNumberFormat="1" applyFont="1" applyFill="1" applyBorder="1" applyAlignment="1">
      <alignment horizontal="right" vertical="center"/>
    </xf>
    <xf numFmtId="3" fontId="3" fillId="9" borderId="16" xfId="0" applyNumberFormat="1" applyFont="1" applyFill="1" applyBorder="1" applyAlignment="1">
      <alignment horizontal="right" vertical="center"/>
    </xf>
    <xf numFmtId="0" fontId="3" fillId="3" borderId="111" xfId="0" applyFont="1" applyFill="1" applyBorder="1" applyAlignment="1">
      <alignment vertical="center"/>
    </xf>
    <xf numFmtId="0" fontId="3" fillId="3" borderId="112" xfId="0" applyFont="1" applyFill="1" applyBorder="1" applyAlignment="1">
      <alignment vertical="center"/>
    </xf>
    <xf numFmtId="0" fontId="3" fillId="0" borderId="137" xfId="0" applyFont="1" applyBorder="1" applyAlignment="1">
      <alignment vertical="center"/>
    </xf>
    <xf numFmtId="0" fontId="3" fillId="2" borderId="137" xfId="0" applyFont="1" applyFill="1" applyBorder="1" applyAlignment="1">
      <alignment vertical="center"/>
    </xf>
    <xf numFmtId="0" fontId="3" fillId="2" borderId="130" xfId="0" applyFont="1" applyFill="1" applyBorder="1" applyAlignment="1">
      <alignment vertical="center"/>
    </xf>
    <xf numFmtId="3" fontId="3" fillId="3" borderId="137" xfId="0" applyNumberFormat="1" applyFont="1" applyFill="1" applyBorder="1" applyAlignment="1">
      <alignment vertical="center"/>
    </xf>
    <xf numFmtId="0" fontId="13" fillId="0" borderId="1" xfId="0" applyFont="1" applyBorder="1" applyAlignment="1">
      <alignment horizontal="left" vertical="center" wrapText="1"/>
    </xf>
    <xf numFmtId="0" fontId="3" fillId="2" borderId="48" xfId="0" applyFont="1" applyFill="1" applyBorder="1" applyAlignment="1">
      <alignment horizontal="center" vertical="center"/>
    </xf>
    <xf numFmtId="0" fontId="14" fillId="0" borderId="1" xfId="0" applyFont="1" applyBorder="1"/>
    <xf numFmtId="49" fontId="20" fillId="0" borderId="1" xfId="0" applyNumberFormat="1" applyFont="1" applyBorder="1" applyAlignment="1">
      <alignment vertical="center"/>
    </xf>
    <xf numFmtId="0" fontId="3" fillId="2" borderId="71" xfId="0" applyFont="1" applyFill="1" applyBorder="1" applyAlignment="1">
      <alignment horizontal="right" vertical="center"/>
    </xf>
    <xf numFmtId="49" fontId="15" fillId="0" borderId="18" xfId="0" applyNumberFormat="1" applyFont="1" applyBorder="1" applyAlignment="1">
      <alignment vertical="center" wrapText="1"/>
    </xf>
    <xf numFmtId="3" fontId="3" fillId="3" borderId="131" xfId="0" applyNumberFormat="1" applyFont="1" applyFill="1" applyBorder="1" applyAlignment="1">
      <alignment vertical="center"/>
    </xf>
    <xf numFmtId="0" fontId="30" fillId="0" borderId="52" xfId="0" applyFont="1" applyBorder="1" applyAlignment="1">
      <alignment horizontal="left" vertical="center"/>
    </xf>
    <xf numFmtId="3" fontId="3" fillId="3" borderId="138" xfId="0" applyNumberFormat="1" applyFont="1" applyFill="1" applyBorder="1" applyAlignment="1">
      <alignment vertical="center"/>
    </xf>
    <xf numFmtId="0" fontId="3" fillId="3" borderId="112" xfId="0" applyFont="1" applyFill="1" applyBorder="1" applyAlignment="1">
      <alignment horizontal="right" vertical="center"/>
    </xf>
    <xf numFmtId="0" fontId="3" fillId="2" borderId="69" xfId="0" applyFont="1" applyFill="1" applyBorder="1" applyAlignment="1">
      <alignment horizontal="center" vertical="center"/>
    </xf>
    <xf numFmtId="0" fontId="3" fillId="3" borderId="112" xfId="0" applyFont="1" applyFill="1" applyBorder="1" applyAlignment="1">
      <alignment horizontal="left" vertical="center"/>
    </xf>
    <xf numFmtId="0" fontId="3" fillId="3" borderId="123" xfId="0" applyFont="1" applyFill="1" applyBorder="1" applyAlignment="1">
      <alignment vertical="center"/>
    </xf>
    <xf numFmtId="0" fontId="3" fillId="3" borderId="124" xfId="0" applyFont="1" applyFill="1" applyBorder="1" applyAlignment="1">
      <alignment horizontal="center" vertical="center"/>
    </xf>
    <xf numFmtId="3" fontId="3" fillId="9" borderId="55" xfId="0" applyNumberFormat="1" applyFont="1" applyFill="1" applyBorder="1" applyAlignment="1">
      <alignment horizontal="right" vertical="center"/>
    </xf>
    <xf numFmtId="3" fontId="13" fillId="9" borderId="1" xfId="0" applyNumberFormat="1" applyFont="1" applyFill="1" applyBorder="1" applyAlignment="1">
      <alignment horizontal="right" vertical="center"/>
    </xf>
    <xf numFmtId="3" fontId="3" fillId="3" borderId="124" xfId="0" applyNumberFormat="1" applyFont="1" applyFill="1" applyBorder="1" applyAlignment="1">
      <alignment horizontal="right" vertical="center"/>
    </xf>
    <xf numFmtId="3" fontId="3" fillId="9" borderId="19" xfId="0" applyNumberFormat="1" applyFont="1" applyFill="1" applyBorder="1" applyAlignment="1">
      <alignment horizontal="right" vertical="center"/>
    </xf>
    <xf numFmtId="3" fontId="3" fillId="3" borderId="125" xfId="0" applyNumberFormat="1" applyFont="1" applyFill="1" applyBorder="1" applyAlignment="1">
      <alignment horizontal="right" vertical="center"/>
    </xf>
    <xf numFmtId="0" fontId="3" fillId="0" borderId="77" xfId="0" applyFont="1" applyBorder="1" applyAlignment="1">
      <alignment horizontal="center" vertical="center"/>
    </xf>
    <xf numFmtId="3" fontId="3" fillId="3" borderId="136" xfId="0" applyNumberFormat="1" applyFont="1" applyFill="1" applyBorder="1" applyAlignment="1">
      <alignment horizontal="right" vertical="center"/>
    </xf>
    <xf numFmtId="0" fontId="3" fillId="2" borderId="111" xfId="0" applyFont="1" applyFill="1" applyBorder="1" applyAlignment="1">
      <alignment vertical="center"/>
    </xf>
    <xf numFmtId="0" fontId="3" fillId="2" borderId="33" xfId="0" applyFont="1" applyFill="1" applyBorder="1" applyAlignment="1">
      <alignment vertical="center" wrapText="1"/>
    </xf>
    <xf numFmtId="0" fontId="3" fillId="2" borderId="112" xfId="0" applyFont="1" applyFill="1" applyBorder="1" applyAlignment="1">
      <alignment vertical="center"/>
    </xf>
    <xf numFmtId="0" fontId="3" fillId="2" borderId="123" xfId="0" applyFont="1" applyFill="1" applyBorder="1" applyAlignment="1">
      <alignment vertical="center"/>
    </xf>
    <xf numFmtId="0" fontId="3" fillId="2" borderId="124" xfId="0" applyFont="1" applyFill="1" applyBorder="1" applyAlignment="1">
      <alignment horizontal="center" vertical="center"/>
    </xf>
    <xf numFmtId="3" fontId="3" fillId="2" borderId="124" xfId="0" applyNumberFormat="1" applyFont="1" applyFill="1" applyBorder="1" applyAlignment="1">
      <alignment horizontal="right" vertical="center"/>
    </xf>
    <xf numFmtId="3" fontId="3" fillId="4" borderId="140" xfId="0" applyNumberFormat="1" applyFont="1" applyFill="1" applyBorder="1" applyAlignment="1">
      <alignment vertical="center"/>
    </xf>
    <xf numFmtId="3" fontId="31" fillId="0" borderId="1" xfId="0" applyNumberFormat="1" applyFont="1" applyBorder="1" applyAlignment="1">
      <alignment vertical="center"/>
    </xf>
    <xf numFmtId="3" fontId="3" fillId="2" borderId="125" xfId="0" applyNumberFormat="1" applyFont="1" applyFill="1" applyBorder="1" applyAlignment="1">
      <alignment horizontal="right" vertical="center"/>
    </xf>
    <xf numFmtId="164" fontId="3" fillId="2" borderId="131" xfId="0" applyNumberFormat="1" applyFont="1" applyFill="1" applyBorder="1" applyAlignment="1">
      <alignment horizontal="center" vertical="center"/>
    </xf>
    <xf numFmtId="0" fontId="16" fillId="4" borderId="52" xfId="0" applyFont="1" applyFill="1" applyBorder="1" applyAlignment="1">
      <alignment horizontal="left" vertical="center"/>
    </xf>
    <xf numFmtId="0" fontId="30" fillId="0" borderId="55" xfId="0" applyFont="1" applyBorder="1" applyAlignment="1">
      <alignment vertical="center"/>
    </xf>
    <xf numFmtId="3" fontId="3" fillId="0" borderId="78" xfId="0" applyNumberFormat="1" applyFont="1" applyBorder="1" applyAlignment="1">
      <alignment horizontal="right" vertical="center"/>
    </xf>
    <xf numFmtId="0" fontId="13" fillId="0" borderId="85" xfId="0" applyFont="1" applyBorder="1" applyAlignment="1">
      <alignment vertical="center"/>
    </xf>
    <xf numFmtId="0" fontId="3" fillId="0" borderId="134" xfId="0" applyFont="1" applyBorder="1" applyAlignment="1">
      <alignment horizontal="center" vertical="center"/>
    </xf>
    <xf numFmtId="0" fontId="13" fillId="0" borderId="16" xfId="0" applyFont="1" applyBorder="1" applyAlignment="1">
      <alignment vertical="center"/>
    </xf>
    <xf numFmtId="0" fontId="16" fillId="0" borderId="52" xfId="0" applyFont="1" applyBorder="1" applyAlignment="1">
      <alignment horizontal="left" vertical="center"/>
    </xf>
    <xf numFmtId="3" fontId="3" fillId="0" borderId="64" xfId="0" applyNumberFormat="1" applyFont="1" applyBorder="1" applyAlignment="1">
      <alignment horizontal="right" vertical="center"/>
    </xf>
    <xf numFmtId="3" fontId="3" fillId="2" borderId="136" xfId="0" applyNumberFormat="1" applyFont="1" applyFill="1" applyBorder="1" applyAlignment="1">
      <alignment horizontal="right" vertical="center"/>
    </xf>
    <xf numFmtId="0" fontId="13" fillId="0" borderId="78" xfId="0" applyFont="1" applyBorder="1" applyAlignment="1">
      <alignment horizontal="center" vertical="center"/>
    </xf>
    <xf numFmtId="3" fontId="3" fillId="6" borderId="64" xfId="0" applyNumberFormat="1" applyFont="1" applyFill="1" applyBorder="1" applyAlignment="1">
      <alignment horizontal="right" vertical="center"/>
    </xf>
    <xf numFmtId="0" fontId="16" fillId="4" borderId="1" xfId="0" applyFont="1" applyFill="1" applyBorder="1" applyAlignment="1">
      <alignment horizontal="left" vertical="center"/>
    </xf>
    <xf numFmtId="3" fontId="3" fillId="6" borderId="79" xfId="0" applyNumberFormat="1" applyFont="1" applyFill="1" applyBorder="1" applyAlignment="1">
      <alignment horizontal="right" vertical="center"/>
    </xf>
    <xf numFmtId="0" fontId="16" fillId="4" borderId="4" xfId="0" applyFont="1" applyFill="1" applyBorder="1" applyAlignment="1">
      <alignment vertical="center"/>
    </xf>
    <xf numFmtId="0" fontId="16" fillId="4" borderId="83" xfId="0" applyFont="1" applyFill="1" applyBorder="1" applyAlignment="1">
      <alignment horizontal="left" vertical="center"/>
    </xf>
    <xf numFmtId="0" fontId="16" fillId="4" borderId="141" xfId="0" applyFont="1" applyFill="1" applyBorder="1" applyAlignment="1">
      <alignment vertical="center"/>
    </xf>
    <xf numFmtId="0" fontId="16" fillId="0" borderId="16" xfId="0" applyFont="1" applyBorder="1" applyAlignment="1">
      <alignment horizontal="center" vertical="center"/>
    </xf>
    <xf numFmtId="0" fontId="3" fillId="10" borderId="111" xfId="0" applyFont="1" applyFill="1" applyBorder="1" applyAlignment="1">
      <alignment vertical="center"/>
    </xf>
    <xf numFmtId="0" fontId="16" fillId="0" borderId="55" xfId="0" applyFont="1" applyBorder="1" applyAlignment="1">
      <alignment horizontal="left" vertical="center"/>
    </xf>
    <xf numFmtId="3" fontId="3" fillId="2" borderId="52" xfId="0" applyNumberFormat="1" applyFont="1" applyFill="1" applyBorder="1" applyAlignment="1">
      <alignment horizontal="right" vertical="center"/>
    </xf>
    <xf numFmtId="3" fontId="16" fillId="9" borderId="32" xfId="0" applyNumberFormat="1" applyFont="1" applyFill="1" applyBorder="1" applyAlignment="1">
      <alignment horizontal="right" vertical="center"/>
    </xf>
    <xf numFmtId="3" fontId="16" fillId="9" borderId="16" xfId="0" applyNumberFormat="1" applyFont="1" applyFill="1" applyBorder="1" applyAlignment="1">
      <alignment horizontal="right" vertical="center"/>
    </xf>
    <xf numFmtId="0" fontId="3" fillId="0" borderId="142" xfId="0" applyFont="1" applyBorder="1" applyAlignment="1">
      <alignment horizontal="center" vertical="center"/>
    </xf>
    <xf numFmtId="0" fontId="8" fillId="2" borderId="143" xfId="0" applyFont="1" applyFill="1" applyBorder="1" applyAlignment="1">
      <alignment horizontal="left" vertical="center"/>
    </xf>
    <xf numFmtId="0" fontId="13" fillId="0" borderId="1" xfId="0" applyFont="1" applyBorder="1" applyAlignment="1">
      <alignment horizontal="center" vertical="center"/>
    </xf>
    <xf numFmtId="0" fontId="3" fillId="0" borderId="144" xfId="0" applyFont="1" applyBorder="1" applyAlignment="1">
      <alignment vertical="center"/>
    </xf>
    <xf numFmtId="3" fontId="16" fillId="9" borderId="55" xfId="0" applyNumberFormat="1" applyFont="1" applyFill="1" applyBorder="1" applyAlignment="1">
      <alignment horizontal="right" vertical="center"/>
    </xf>
    <xf numFmtId="3" fontId="16" fillId="9" borderId="1" xfId="0" applyNumberFormat="1" applyFont="1" applyFill="1" applyBorder="1" applyAlignment="1">
      <alignment horizontal="right" vertical="center"/>
    </xf>
    <xf numFmtId="0" fontId="32" fillId="0" borderId="1" xfId="0" applyFont="1" applyBorder="1" applyAlignment="1">
      <alignment vertical="center"/>
    </xf>
    <xf numFmtId="0" fontId="3" fillId="0" borderId="124" xfId="0" applyFont="1" applyBorder="1" applyAlignment="1">
      <alignment horizontal="center" vertical="center"/>
    </xf>
    <xf numFmtId="3" fontId="13" fillId="0" borderId="32" xfId="0" applyNumberFormat="1" applyFont="1" applyBorder="1" applyAlignment="1">
      <alignment horizontal="right" vertical="center"/>
    </xf>
    <xf numFmtId="3" fontId="13" fillId="0" borderId="16" xfId="0" applyNumberFormat="1" applyFont="1" applyBorder="1" applyAlignment="1">
      <alignment horizontal="right" vertical="center"/>
    </xf>
    <xf numFmtId="0" fontId="13" fillId="4" borderId="6" xfId="0" applyFont="1" applyFill="1" applyBorder="1" applyAlignment="1">
      <alignment horizontal="center" vertical="center"/>
    </xf>
    <xf numFmtId="0" fontId="27" fillId="4" borderId="145" xfId="0" applyFont="1" applyFill="1" applyBorder="1" applyAlignment="1">
      <alignment horizontal="left" vertical="center"/>
    </xf>
    <xf numFmtId="0" fontId="4" fillId="4" borderId="51" xfId="0" applyFont="1" applyFill="1" applyBorder="1" applyAlignment="1">
      <alignment vertical="center"/>
    </xf>
    <xf numFmtId="3" fontId="3" fillId="0" borderId="124" xfId="0" applyNumberFormat="1" applyFont="1" applyBorder="1" applyAlignment="1">
      <alignment horizontal="right" vertical="center"/>
    </xf>
    <xf numFmtId="0" fontId="3" fillId="2" borderId="144" xfId="0" applyFont="1" applyFill="1" applyBorder="1" applyAlignment="1">
      <alignment vertical="center"/>
    </xf>
    <xf numFmtId="0" fontId="27" fillId="0" borderId="1" xfId="0" applyFont="1" applyBorder="1" applyAlignment="1">
      <alignment horizontal="left" vertical="center"/>
    </xf>
    <xf numFmtId="0" fontId="3" fillId="2" borderId="146" xfId="0" applyFont="1" applyFill="1" applyBorder="1" applyAlignment="1">
      <alignment vertical="center"/>
    </xf>
    <xf numFmtId="0" fontId="16" fillId="0" borderId="83" xfId="0" applyFont="1" applyBorder="1" applyAlignment="1">
      <alignment horizontal="left" vertical="center"/>
    </xf>
    <xf numFmtId="3" fontId="3" fillId="3" borderId="144" xfId="0" applyNumberFormat="1" applyFont="1" applyFill="1" applyBorder="1" applyAlignment="1">
      <alignment vertical="center"/>
    </xf>
    <xf numFmtId="3" fontId="16" fillId="0" borderId="32" xfId="0" applyNumberFormat="1" applyFont="1" applyBorder="1" applyAlignment="1">
      <alignment horizontal="right" vertical="center"/>
    </xf>
    <xf numFmtId="3" fontId="3" fillId="3" borderId="147" xfId="0" applyNumberFormat="1" applyFont="1" applyFill="1" applyBorder="1" applyAlignment="1">
      <alignment vertical="center"/>
    </xf>
    <xf numFmtId="3" fontId="16" fillId="0" borderId="16" xfId="0" applyNumberFormat="1" applyFont="1" applyBorder="1" applyAlignment="1">
      <alignment horizontal="right" vertical="center"/>
    </xf>
    <xf numFmtId="3" fontId="3" fillId="0" borderId="125" xfId="0" applyNumberFormat="1" applyFont="1" applyBorder="1" applyAlignment="1">
      <alignment horizontal="right" vertical="center"/>
    </xf>
    <xf numFmtId="3" fontId="3" fillId="4" borderId="148" xfId="0" applyNumberFormat="1" applyFont="1" applyFill="1" applyBorder="1" applyAlignment="1">
      <alignment vertical="center"/>
    </xf>
    <xf numFmtId="0" fontId="16" fillId="8" borderId="32" xfId="0" applyFont="1" applyFill="1" applyBorder="1" applyAlignment="1">
      <alignment horizontal="center" vertical="center"/>
    </xf>
    <xf numFmtId="0" fontId="16" fillId="4" borderId="16" xfId="0" applyFont="1" applyFill="1" applyBorder="1" applyAlignment="1">
      <alignment horizontal="center" vertical="center"/>
    </xf>
    <xf numFmtId="4" fontId="26" fillId="0" borderId="1" xfId="0" applyNumberFormat="1" applyFont="1" applyBorder="1" applyAlignment="1">
      <alignment vertical="center"/>
    </xf>
    <xf numFmtId="3" fontId="3" fillId="0" borderId="136" xfId="0" applyNumberFormat="1" applyFont="1" applyBorder="1" applyAlignment="1">
      <alignment horizontal="right" vertical="center"/>
    </xf>
    <xf numFmtId="4" fontId="11" fillId="3" borderId="1" xfId="0" applyNumberFormat="1" applyFont="1" applyFill="1" applyBorder="1" applyAlignment="1">
      <alignment vertical="center"/>
    </xf>
    <xf numFmtId="0" fontId="11" fillId="3" borderId="1" xfId="0" applyFont="1" applyFill="1" applyBorder="1" applyAlignment="1">
      <alignment vertical="center"/>
    </xf>
    <xf numFmtId="4" fontId="11" fillId="0" borderId="1" xfId="0" applyNumberFormat="1" applyFont="1" applyBorder="1" applyAlignment="1">
      <alignment vertical="center"/>
    </xf>
    <xf numFmtId="164" fontId="3" fillId="2" borderId="1" xfId="0" applyNumberFormat="1" applyFont="1" applyFill="1" applyBorder="1" applyAlignment="1">
      <alignment horizontal="center" vertical="center"/>
    </xf>
    <xf numFmtId="3" fontId="13" fillId="9" borderId="16" xfId="0" applyNumberFormat="1" applyFont="1" applyFill="1" applyBorder="1" applyAlignment="1">
      <alignment horizontal="right" vertical="center"/>
    </xf>
    <xf numFmtId="3" fontId="13" fillId="9" borderId="55" xfId="0" applyNumberFormat="1" applyFont="1" applyFill="1" applyBorder="1" applyAlignment="1">
      <alignment horizontal="right" vertical="center"/>
    </xf>
    <xf numFmtId="0" fontId="3" fillId="11" borderId="111" xfId="0" applyFont="1" applyFill="1" applyBorder="1" applyAlignment="1">
      <alignment vertical="center"/>
    </xf>
    <xf numFmtId="3" fontId="3" fillId="9" borderId="1" xfId="0" applyNumberFormat="1" applyFont="1" applyFill="1" applyBorder="1" applyAlignment="1">
      <alignment horizontal="right" vertical="center"/>
    </xf>
    <xf numFmtId="3" fontId="13" fillId="9" borderId="32" xfId="0" applyNumberFormat="1" applyFont="1" applyFill="1" applyBorder="1" applyAlignment="1">
      <alignment horizontal="right" vertical="center"/>
    </xf>
    <xf numFmtId="0" fontId="3" fillId="12" borderId="111" xfId="0" applyFont="1" applyFill="1" applyBorder="1" applyAlignment="1">
      <alignment vertical="center"/>
    </xf>
    <xf numFmtId="0" fontId="13" fillId="0" borderId="32" xfId="0" applyFont="1" applyBorder="1" applyAlignment="1">
      <alignment horizontal="right" vertical="center"/>
    </xf>
    <xf numFmtId="0" fontId="3" fillId="13" borderId="111" xfId="0" applyFont="1" applyFill="1" applyBorder="1" applyAlignment="1">
      <alignment vertical="center"/>
    </xf>
    <xf numFmtId="0" fontId="16" fillId="0" borderId="17" xfId="0" applyFont="1" applyBorder="1" applyAlignment="1">
      <alignment horizontal="center" vertical="center"/>
    </xf>
    <xf numFmtId="0" fontId="16" fillId="4" borderId="102" xfId="0" applyFont="1" applyFill="1" applyBorder="1" applyAlignment="1">
      <alignment horizontal="left" vertical="center"/>
    </xf>
    <xf numFmtId="0" fontId="30" fillId="0" borderId="52" xfId="0" applyFont="1" applyBorder="1" applyAlignment="1">
      <alignment horizontal="right" vertical="center"/>
    </xf>
    <xf numFmtId="3" fontId="13" fillId="0" borderId="78" xfId="0" applyNumberFormat="1" applyFont="1" applyBorder="1" applyAlignment="1">
      <alignment horizontal="right" vertical="center"/>
    </xf>
    <xf numFmtId="3" fontId="13" fillId="0" borderId="64" xfId="0" applyNumberFormat="1" applyFont="1" applyBorder="1" applyAlignment="1">
      <alignment horizontal="right" vertical="center"/>
    </xf>
    <xf numFmtId="0" fontId="3" fillId="0" borderId="112" xfId="0" applyFont="1" applyBorder="1" applyAlignment="1">
      <alignment vertical="center"/>
    </xf>
    <xf numFmtId="0" fontId="30" fillId="0" borderId="102" xfId="0" applyFont="1" applyBorder="1" applyAlignment="1">
      <alignment horizontal="right" vertical="center"/>
    </xf>
    <xf numFmtId="0" fontId="3" fillId="0" borderId="123" xfId="0" applyFont="1" applyBorder="1" applyAlignment="1">
      <alignment vertical="center"/>
    </xf>
    <xf numFmtId="0" fontId="3" fillId="13" borderId="149" xfId="0" applyFont="1" applyFill="1" applyBorder="1" applyAlignment="1">
      <alignment vertical="center"/>
    </xf>
    <xf numFmtId="0" fontId="3" fillId="2" borderId="150" xfId="0" applyFont="1" applyFill="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3" fillId="2" borderId="152" xfId="0" applyFont="1" applyFill="1" applyBorder="1" applyAlignment="1">
      <alignment horizontal="center" vertical="center"/>
    </xf>
    <xf numFmtId="3" fontId="3" fillId="0" borderId="152" xfId="0" applyNumberFormat="1" applyFont="1" applyBorder="1" applyAlignment="1">
      <alignment horizontal="right" vertical="center"/>
    </xf>
    <xf numFmtId="3" fontId="3" fillId="0" borderId="153" xfId="0" applyNumberFormat="1" applyFont="1" applyBorder="1" applyAlignment="1">
      <alignment horizontal="right" vertical="center"/>
    </xf>
    <xf numFmtId="3" fontId="3" fillId="0" borderId="154" xfId="0" applyNumberFormat="1" applyFont="1" applyBorder="1" applyAlignment="1">
      <alignment horizontal="right" vertical="center"/>
    </xf>
    <xf numFmtId="0" fontId="4" fillId="2" borderId="1" xfId="0" applyFont="1" applyFill="1" applyBorder="1"/>
    <xf numFmtId="3" fontId="4" fillId="2" borderId="1" xfId="0" applyNumberFormat="1" applyFont="1" applyFill="1" applyBorder="1" applyAlignment="1">
      <alignment horizontal="right"/>
    </xf>
    <xf numFmtId="0" fontId="3" fillId="5" borderId="100" xfId="0" applyFont="1" applyFill="1" applyBorder="1" applyAlignment="1">
      <alignment horizontal="center" vertical="center"/>
    </xf>
    <xf numFmtId="3" fontId="3" fillId="0" borderId="52" xfId="0" applyNumberFormat="1" applyFont="1" applyBorder="1" applyAlignment="1">
      <alignment horizontal="right" vertical="center"/>
    </xf>
    <xf numFmtId="0" fontId="3" fillId="2" borderId="112" xfId="0" applyFont="1" applyFill="1" applyBorder="1" applyAlignment="1">
      <alignment horizontal="right" vertical="center"/>
    </xf>
    <xf numFmtId="0" fontId="30" fillId="0" borderId="32" xfId="0" applyFont="1" applyBorder="1" applyAlignment="1">
      <alignment horizontal="left" vertical="center"/>
    </xf>
    <xf numFmtId="0" fontId="3" fillId="2" borderId="112" xfId="0" applyFont="1" applyFill="1" applyBorder="1" applyAlignment="1">
      <alignment horizontal="left" vertical="center"/>
    </xf>
    <xf numFmtId="3" fontId="3" fillId="0" borderId="90" xfId="0" applyNumberFormat="1" applyFont="1" applyBorder="1" applyAlignment="1">
      <alignment horizontal="right" vertical="center"/>
    </xf>
    <xf numFmtId="3" fontId="3" fillId="4" borderId="52" xfId="0" applyNumberFormat="1" applyFont="1" applyFill="1" applyBorder="1" applyAlignment="1">
      <alignment horizontal="right" vertical="center"/>
    </xf>
    <xf numFmtId="164" fontId="3" fillId="0" borderId="1" xfId="0" applyNumberFormat="1" applyFont="1" applyBorder="1" applyAlignment="1">
      <alignment horizontal="center" vertical="center"/>
    </xf>
    <xf numFmtId="0" fontId="16" fillId="8" borderId="16" xfId="0" applyFont="1" applyFill="1" applyBorder="1" applyAlignment="1">
      <alignment horizontal="center" vertical="center"/>
    </xf>
    <xf numFmtId="0" fontId="16" fillId="4" borderId="85" xfId="0" applyFont="1" applyFill="1" applyBorder="1" applyAlignment="1">
      <alignment horizontal="left" vertical="center"/>
    </xf>
    <xf numFmtId="0" fontId="16" fillId="0" borderId="32" xfId="0" applyFont="1" applyBorder="1" applyAlignment="1">
      <alignment horizontal="left" vertical="center"/>
    </xf>
    <xf numFmtId="0" fontId="3" fillId="5" borderId="158" xfId="0" applyFont="1" applyFill="1" applyBorder="1" applyAlignment="1">
      <alignment horizontal="center" vertical="center"/>
    </xf>
    <xf numFmtId="3" fontId="3" fillId="5" borderId="124" xfId="0" applyNumberFormat="1" applyFont="1" applyFill="1" applyBorder="1" applyAlignment="1">
      <alignment horizontal="right" vertical="center"/>
    </xf>
    <xf numFmtId="3" fontId="3" fillId="5" borderId="125" xfId="0" applyNumberFormat="1" applyFont="1" applyFill="1" applyBorder="1" applyAlignment="1">
      <alignment horizontal="right" vertical="center"/>
    </xf>
    <xf numFmtId="3" fontId="3" fillId="5" borderId="136" xfId="0" applyNumberFormat="1" applyFont="1" applyFill="1" applyBorder="1" applyAlignment="1">
      <alignment horizontal="right" vertical="center"/>
    </xf>
    <xf numFmtId="0" fontId="13" fillId="0" borderId="88" xfId="0" applyFont="1" applyBorder="1" applyAlignment="1">
      <alignment horizontal="center" vertical="center"/>
    </xf>
    <xf numFmtId="3" fontId="3" fillId="0" borderId="102" xfId="0" applyNumberFormat="1" applyFont="1" applyBorder="1" applyAlignment="1">
      <alignment horizontal="right" vertical="center"/>
    </xf>
    <xf numFmtId="0" fontId="16" fillId="0" borderId="29" xfId="0" applyFont="1" applyBorder="1" applyAlignment="1">
      <alignment horizontal="left" vertical="center"/>
    </xf>
    <xf numFmtId="0" fontId="13" fillId="7" borderId="6" xfId="0" applyFont="1" applyFill="1" applyBorder="1" applyAlignment="1">
      <alignment horizontal="center" vertical="center"/>
    </xf>
    <xf numFmtId="0" fontId="13" fillId="7" borderId="4" xfId="0" applyFont="1" applyFill="1" applyBorder="1" applyAlignment="1">
      <alignment horizontal="center" vertical="center"/>
    </xf>
    <xf numFmtId="0" fontId="16" fillId="7" borderId="8" xfId="0" applyFont="1" applyFill="1" applyBorder="1" applyAlignment="1">
      <alignment vertical="center"/>
    </xf>
    <xf numFmtId="0" fontId="3" fillId="2" borderId="149" xfId="0" applyFont="1" applyFill="1" applyBorder="1" applyAlignment="1">
      <alignment vertical="center"/>
    </xf>
    <xf numFmtId="3" fontId="3" fillId="7" borderId="6" xfId="0" applyNumberFormat="1" applyFont="1" applyFill="1" applyBorder="1" applyAlignment="1">
      <alignment horizontal="right" vertical="center"/>
    </xf>
    <xf numFmtId="0" fontId="3" fillId="2" borderId="151" xfId="0" applyFont="1" applyFill="1" applyBorder="1" applyAlignment="1">
      <alignment vertical="center"/>
    </xf>
    <xf numFmtId="3" fontId="3" fillId="7" borderId="7" xfId="0" applyNumberFormat="1" applyFont="1" applyFill="1" applyBorder="1" applyAlignment="1">
      <alignment horizontal="right" vertical="center"/>
    </xf>
    <xf numFmtId="0" fontId="3" fillId="0" borderId="152" xfId="0" applyFont="1" applyBorder="1" applyAlignment="1">
      <alignment horizontal="center" vertical="center"/>
    </xf>
    <xf numFmtId="3" fontId="3" fillId="7" borderId="5" xfId="0" applyNumberFormat="1" applyFont="1" applyFill="1" applyBorder="1" applyAlignment="1">
      <alignment horizontal="right" vertical="center"/>
    </xf>
    <xf numFmtId="0" fontId="33" fillId="0" borderId="1" xfId="0" applyFont="1" applyBorder="1" applyAlignment="1">
      <alignment vertical="center"/>
    </xf>
    <xf numFmtId="3" fontId="3" fillId="0" borderId="36" xfId="0" applyNumberFormat="1" applyFont="1" applyFill="1" applyBorder="1" applyAlignment="1">
      <alignment horizontal="right" vertical="center"/>
    </xf>
    <xf numFmtId="3" fontId="30" fillId="0" borderId="32" xfId="0" applyNumberFormat="1" applyFont="1" applyBorder="1" applyAlignment="1">
      <alignment horizontal="right" vertical="center"/>
    </xf>
    <xf numFmtId="3" fontId="0" fillId="0" borderId="0" xfId="0" applyNumberFormat="1"/>
    <xf numFmtId="4" fontId="0" fillId="0" borderId="0" xfId="0" applyNumberFormat="1"/>
    <xf numFmtId="4" fontId="5" fillId="0" borderId="0" xfId="0" applyNumberFormat="1" applyFont="1" applyAlignment="1">
      <alignment horizontal="right"/>
    </xf>
    <xf numFmtId="165" fontId="10" fillId="0" borderId="16" xfId="0" applyNumberFormat="1" applyFont="1" applyBorder="1" applyAlignment="1">
      <alignment horizontal="right" vertical="center" wrapText="1"/>
    </xf>
    <xf numFmtId="165" fontId="10" fillId="0" borderId="19" xfId="0" applyNumberFormat="1" applyFont="1" applyBorder="1" applyAlignment="1">
      <alignment horizontal="right" vertical="center" wrapText="1"/>
    </xf>
    <xf numFmtId="165" fontId="10" fillId="0" borderId="19" xfId="0" applyNumberFormat="1" applyFont="1" applyBorder="1" applyAlignment="1">
      <alignment horizontal="right" vertical="center"/>
    </xf>
    <xf numFmtId="3" fontId="3" fillId="0" borderId="1" xfId="0" applyNumberFormat="1" applyFont="1" applyBorder="1" applyAlignment="1">
      <alignment horizontal="center" vertical="center"/>
    </xf>
    <xf numFmtId="4" fontId="3" fillId="6" borderId="19" xfId="0" applyNumberFormat="1" applyFont="1" applyFill="1" applyBorder="1" applyAlignment="1">
      <alignment horizontal="right" vertical="center"/>
    </xf>
    <xf numFmtId="167" fontId="3" fillId="9" borderId="16" xfId="0" applyNumberFormat="1" applyFont="1" applyFill="1" applyBorder="1" applyAlignment="1">
      <alignment horizontal="right" vertical="center"/>
    </xf>
    <xf numFmtId="4" fontId="3" fillId="6" borderId="55" xfId="0" applyNumberFormat="1" applyFont="1" applyFill="1" applyBorder="1" applyAlignment="1">
      <alignment horizontal="right" vertical="center"/>
    </xf>
    <xf numFmtId="166" fontId="3" fillId="7" borderId="12" xfId="0" applyNumberFormat="1" applyFont="1" applyFill="1" applyBorder="1" applyAlignment="1">
      <alignment horizontal="right" vertical="center"/>
    </xf>
    <xf numFmtId="166" fontId="3" fillId="7" borderId="44" xfId="0" applyNumberFormat="1" applyFont="1" applyFill="1" applyBorder="1" applyAlignment="1">
      <alignment horizontal="right" vertical="center"/>
    </xf>
    <xf numFmtId="166" fontId="3" fillId="7" borderId="13" xfId="0" applyNumberFormat="1" applyFont="1" applyFill="1" applyBorder="1" applyAlignment="1">
      <alignment horizontal="right" vertical="center"/>
    </xf>
    <xf numFmtId="166" fontId="3" fillId="2" borderId="15" xfId="0" applyNumberFormat="1" applyFont="1" applyFill="1" applyBorder="1" applyAlignment="1">
      <alignment horizontal="right" vertical="center"/>
    </xf>
    <xf numFmtId="166" fontId="3" fillId="2" borderId="16" xfId="0" applyNumberFormat="1" applyFont="1" applyFill="1" applyBorder="1" applyAlignment="1">
      <alignment horizontal="right" vertical="center"/>
    </xf>
    <xf numFmtId="166" fontId="3" fillId="2" borderId="19" xfId="0" applyNumberFormat="1" applyFont="1" applyFill="1" applyBorder="1" applyAlignment="1">
      <alignment horizontal="right" vertical="center"/>
    </xf>
    <xf numFmtId="166" fontId="3" fillId="2" borderId="108" xfId="0" applyNumberFormat="1" applyFont="1" applyFill="1" applyBorder="1" applyAlignment="1">
      <alignment horizontal="right" vertical="center"/>
    </xf>
    <xf numFmtId="166" fontId="3" fillId="2" borderId="114" xfId="0" applyNumberFormat="1" applyFont="1" applyFill="1" applyBorder="1" applyAlignment="1">
      <alignment horizontal="right" vertical="center"/>
    </xf>
    <xf numFmtId="166" fontId="3" fillId="2" borderId="64" xfId="0" applyNumberFormat="1" applyFont="1" applyFill="1" applyBorder="1" applyAlignment="1">
      <alignment horizontal="right" vertical="center"/>
    </xf>
    <xf numFmtId="166" fontId="3" fillId="2" borderId="115" xfId="0" applyNumberFormat="1" applyFont="1" applyFill="1" applyBorder="1" applyAlignment="1">
      <alignment horizontal="right" vertical="center"/>
    </xf>
    <xf numFmtId="166" fontId="3" fillId="0" borderId="28" xfId="0" applyNumberFormat="1" applyFont="1" applyBorder="1" applyAlignment="1">
      <alignment horizontal="right" vertical="center"/>
    </xf>
    <xf numFmtId="166" fontId="3" fillId="0" borderId="17" xfId="0" applyNumberFormat="1" applyFont="1" applyBorder="1" applyAlignment="1">
      <alignment horizontal="right" vertical="center"/>
    </xf>
    <xf numFmtId="166" fontId="3" fillId="0" borderId="117" xfId="0" applyNumberFormat="1" applyFont="1" applyBorder="1" applyAlignment="1">
      <alignment horizontal="right" vertical="center"/>
    </xf>
    <xf numFmtId="166" fontId="3" fillId="0" borderId="18" xfId="0" applyNumberFormat="1" applyFont="1" applyBorder="1" applyAlignment="1">
      <alignment horizontal="right" vertical="center"/>
    </xf>
    <xf numFmtId="166" fontId="3" fillId="2" borderId="68" xfId="0" applyNumberFormat="1" applyFont="1" applyFill="1" applyBorder="1" applyAlignment="1">
      <alignment horizontal="right" vertical="center"/>
    </xf>
    <xf numFmtId="166" fontId="3" fillId="2" borderId="79" xfId="0" applyNumberFormat="1" applyFont="1" applyFill="1" applyBorder="1" applyAlignment="1">
      <alignment horizontal="right" vertical="center"/>
    </xf>
    <xf numFmtId="166" fontId="3" fillId="0" borderId="130" xfId="0" applyNumberFormat="1" applyFont="1" applyBorder="1" applyAlignment="1">
      <alignment horizontal="right" vertical="center"/>
    </xf>
    <xf numFmtId="166" fontId="3" fillId="0" borderId="131" xfId="0" applyNumberFormat="1" applyFont="1" applyBorder="1" applyAlignment="1">
      <alignment horizontal="right" vertical="center"/>
    </xf>
    <xf numFmtId="166" fontId="3" fillId="0" borderId="120" xfId="0" applyNumberFormat="1" applyFont="1" applyBorder="1" applyAlignment="1">
      <alignment horizontal="right" vertical="center"/>
    </xf>
    <xf numFmtId="166" fontId="3" fillId="2" borderId="59" xfId="0" applyNumberFormat="1" applyFont="1" applyFill="1" applyBorder="1" applyAlignment="1">
      <alignment horizontal="right" vertical="center"/>
    </xf>
    <xf numFmtId="166" fontId="3" fillId="2" borderId="49" xfId="0" applyNumberFormat="1" applyFont="1" applyFill="1" applyBorder="1" applyAlignment="1">
      <alignment horizontal="right" vertical="center"/>
    </xf>
    <xf numFmtId="166" fontId="3" fillId="2" borderId="33" xfId="0" applyNumberFormat="1" applyFont="1" applyFill="1" applyBorder="1" applyAlignment="1">
      <alignment horizontal="right" vertical="center"/>
    </xf>
    <xf numFmtId="43" fontId="3" fillId="0" borderId="1" xfId="2" applyFont="1" applyBorder="1" applyAlignment="1">
      <alignment vertical="center"/>
    </xf>
    <xf numFmtId="43" fontId="3" fillId="0" borderId="1" xfId="0" applyNumberFormat="1" applyFont="1" applyBorder="1" applyAlignment="1">
      <alignment vertical="center"/>
    </xf>
    <xf numFmtId="168" fontId="3" fillId="0" borderId="64" xfId="0" applyNumberFormat="1" applyFont="1" applyBorder="1" applyAlignment="1">
      <alignment horizontal="right" vertical="center" wrapText="1"/>
    </xf>
    <xf numFmtId="3" fontId="3" fillId="0" borderId="16" xfId="0" applyNumberFormat="1" applyFont="1" applyFill="1" applyBorder="1" applyAlignment="1">
      <alignment horizontal="right" vertical="center"/>
    </xf>
    <xf numFmtId="0" fontId="4" fillId="0" borderId="1" xfId="0" applyNumberFormat="1" applyFont="1" applyBorder="1"/>
    <xf numFmtId="49" fontId="3" fillId="0" borderId="16" xfId="3" applyNumberFormat="1" applyFont="1" applyFill="1" applyBorder="1" applyAlignment="1">
      <alignment horizontal="right" vertical="center"/>
    </xf>
    <xf numFmtId="49" fontId="3" fillId="0" borderId="54" xfId="3" applyNumberFormat="1" applyFont="1" applyFill="1" applyBorder="1" applyAlignment="1">
      <alignment vertical="center"/>
    </xf>
    <xf numFmtId="3" fontId="3" fillId="0" borderId="16" xfId="0" applyNumberFormat="1" applyFont="1" applyFill="1" applyBorder="1" applyAlignment="1">
      <alignment vertical="center"/>
    </xf>
    <xf numFmtId="165" fontId="3" fillId="0" borderId="55" xfId="0" applyNumberFormat="1" applyFont="1" applyFill="1" applyBorder="1" applyAlignment="1">
      <alignment vertical="center"/>
    </xf>
    <xf numFmtId="3" fontId="3" fillId="2" borderId="34" xfId="0" applyNumberFormat="1" applyFont="1" applyFill="1" applyBorder="1" applyAlignment="1">
      <alignment horizontal="center" vertical="center" wrapText="1"/>
    </xf>
    <xf numFmtId="2" fontId="3" fillId="0" borderId="16" xfId="3" applyNumberFormat="1" applyFont="1" applyFill="1" applyBorder="1" applyAlignment="1">
      <alignment horizontal="right" vertical="center"/>
    </xf>
    <xf numFmtId="2" fontId="3" fillId="0" borderId="55" xfId="3" applyNumberFormat="1" applyFont="1" applyFill="1" applyBorder="1" applyAlignment="1">
      <alignment horizontal="right" vertical="center"/>
    </xf>
    <xf numFmtId="2" fontId="3" fillId="0" borderId="16" xfId="0" applyNumberFormat="1" applyFont="1" applyFill="1" applyBorder="1" applyAlignment="1">
      <alignment vertical="center"/>
    </xf>
    <xf numFmtId="2" fontId="3" fillId="0" borderId="55" xfId="0" applyNumberFormat="1" applyFont="1" applyFill="1" applyBorder="1" applyAlignment="1">
      <alignment vertical="center"/>
    </xf>
    <xf numFmtId="4" fontId="3" fillId="0" borderId="16" xfId="4" applyNumberFormat="1" applyFont="1" applyFill="1" applyBorder="1" applyAlignment="1">
      <alignment horizontal="right" vertical="center"/>
    </xf>
    <xf numFmtId="4" fontId="3" fillId="0" borderId="55" xfId="4" applyNumberFormat="1" applyFont="1" applyFill="1" applyBorder="1" applyAlignment="1">
      <alignment horizontal="right" vertical="center"/>
    </xf>
    <xf numFmtId="4" fontId="3" fillId="0" borderId="19" xfId="4" applyNumberFormat="1" applyFont="1" applyFill="1" applyBorder="1" applyAlignment="1">
      <alignment horizontal="right" vertical="center"/>
    </xf>
    <xf numFmtId="4" fontId="3" fillId="0" borderId="64" xfId="4" applyNumberFormat="1" applyFont="1" applyFill="1" applyBorder="1" applyAlignment="1">
      <alignment horizontal="right" vertical="center"/>
    </xf>
    <xf numFmtId="4" fontId="3" fillId="0" borderId="79" xfId="4" applyNumberFormat="1" applyFont="1" applyFill="1" applyBorder="1" applyAlignment="1">
      <alignment horizontal="right" vertical="center"/>
    </xf>
    <xf numFmtId="3" fontId="3" fillId="0" borderId="64" xfId="4" applyNumberFormat="1" applyFont="1" applyFill="1" applyBorder="1" applyAlignment="1">
      <alignment horizontal="right" vertical="center"/>
    </xf>
    <xf numFmtId="0" fontId="0" fillId="0" borderId="1" xfId="0" applyBorder="1"/>
    <xf numFmtId="168" fontId="3" fillId="0" borderId="16" xfId="0" applyNumberFormat="1" applyFont="1" applyBorder="1" applyAlignment="1">
      <alignment vertical="center" wrapText="1"/>
    </xf>
    <xf numFmtId="165" fontId="3" fillId="0" borderId="161" xfId="1" applyNumberFormat="1" applyFont="1" applyFill="1" applyBorder="1" applyAlignment="1" applyProtection="1">
      <alignment horizontal="right" vertical="center" wrapText="1"/>
      <protection locked="0"/>
    </xf>
    <xf numFmtId="165" fontId="3" fillId="0" borderId="162" xfId="1" applyNumberFormat="1" applyFont="1" applyFill="1" applyBorder="1" applyAlignment="1" applyProtection="1">
      <alignment horizontal="right" vertical="center" wrapText="1"/>
      <protection locked="0"/>
    </xf>
    <xf numFmtId="165" fontId="3" fillId="0" borderId="163" xfId="1" applyNumberFormat="1" applyFont="1" applyFill="1" applyBorder="1" applyAlignment="1" applyProtection="1">
      <alignment horizontal="right" vertical="center" wrapText="1"/>
      <protection locked="0"/>
    </xf>
    <xf numFmtId="165" fontId="3" fillId="0" borderId="164" xfId="1" applyNumberFormat="1" applyFont="1" applyFill="1" applyBorder="1" applyAlignment="1" applyProtection="1">
      <alignment horizontal="right" vertical="center" wrapText="1"/>
      <protection locked="0"/>
    </xf>
    <xf numFmtId="165" fontId="3" fillId="0" borderId="165" xfId="1" applyNumberFormat="1" applyFont="1" applyFill="1" applyBorder="1" applyAlignment="1" applyProtection="1">
      <alignment horizontal="right" vertical="center" wrapText="1"/>
      <protection locked="0"/>
    </xf>
    <xf numFmtId="165" fontId="3" fillId="0" borderId="166" xfId="1" applyNumberFormat="1" applyFont="1" applyFill="1" applyBorder="1" applyAlignment="1" applyProtection="1">
      <alignment horizontal="right" vertical="center" wrapText="1"/>
      <protection locked="0"/>
    </xf>
    <xf numFmtId="165" fontId="3" fillId="0" borderId="167" xfId="1" applyNumberFormat="1" applyFont="1" applyFill="1" applyBorder="1" applyAlignment="1" applyProtection="1">
      <alignment horizontal="right" vertical="center" wrapText="1"/>
      <protection locked="0"/>
    </xf>
    <xf numFmtId="165" fontId="3" fillId="0" borderId="168" xfId="1" applyNumberFormat="1" applyFont="1" applyFill="1" applyBorder="1" applyAlignment="1" applyProtection="1">
      <alignment horizontal="right" vertical="center" wrapText="1"/>
      <protection locked="0"/>
    </xf>
    <xf numFmtId="165" fontId="3" fillId="0" borderId="165" xfId="1" applyNumberFormat="1" applyFont="1" applyFill="1" applyBorder="1" applyAlignment="1" applyProtection="1">
      <alignment horizontal="right" vertical="center" wrapText="1"/>
    </xf>
    <xf numFmtId="169" fontId="3" fillId="0" borderId="1" xfId="2" applyNumberFormat="1" applyFont="1" applyBorder="1" applyAlignment="1">
      <alignment horizontal="right" vertical="center"/>
    </xf>
    <xf numFmtId="170" fontId="3" fillId="0" borderId="1" xfId="0" applyNumberFormat="1" applyFont="1" applyBorder="1" applyAlignment="1">
      <alignment vertical="center"/>
    </xf>
    <xf numFmtId="169" fontId="3" fillId="0" borderId="1" xfId="0" applyNumberFormat="1" applyFont="1" applyBorder="1" applyAlignment="1">
      <alignment vertical="center"/>
    </xf>
    <xf numFmtId="0" fontId="2" fillId="0" borderId="1" xfId="1" applyFont="1" applyAlignment="1" applyProtection="1">
      <alignment vertical="center"/>
    </xf>
    <xf numFmtId="0" fontId="3" fillId="0" borderId="1" xfId="1" applyFont="1" applyFill="1" applyAlignment="1" applyProtection="1">
      <alignment horizontal="left" vertical="center"/>
    </xf>
    <xf numFmtId="0" fontId="3" fillId="0" borderId="1" xfId="1" applyFont="1" applyFill="1" applyAlignment="1" applyProtection="1">
      <alignment vertical="center"/>
    </xf>
    <xf numFmtId="0" fontId="3" fillId="0" borderId="1" xfId="1" applyFont="1" applyBorder="1" applyAlignment="1" applyProtection="1">
      <alignment vertical="center"/>
    </xf>
    <xf numFmtId="0" fontId="3" fillId="0" borderId="1" xfId="1" applyFont="1" applyAlignment="1" applyProtection="1">
      <alignment vertical="center"/>
    </xf>
    <xf numFmtId="0" fontId="3" fillId="0" borderId="1" xfId="1" applyFont="1" applyAlignment="1">
      <alignment vertical="center"/>
    </xf>
    <xf numFmtId="0" fontId="1" fillId="0" borderId="1" xfId="5" applyAlignment="1" applyProtection="1">
      <alignment vertical="center"/>
    </xf>
    <xf numFmtId="0" fontId="1" fillId="0" borderId="1" xfId="5" applyAlignment="1">
      <alignment vertical="center"/>
    </xf>
    <xf numFmtId="0" fontId="17" fillId="0" borderId="1" xfId="1" applyFont="1" applyAlignment="1" applyProtection="1">
      <alignment vertical="center"/>
    </xf>
    <xf numFmtId="0" fontId="35" fillId="0" borderId="1" xfId="5" applyFont="1" applyAlignment="1" applyProtection="1">
      <alignment horizontal="right" vertical="center"/>
    </xf>
    <xf numFmtId="0" fontId="3" fillId="0" borderId="1" xfId="1" applyFont="1" applyBorder="1" applyAlignment="1" applyProtection="1">
      <alignment vertical="center"/>
      <protection locked="0"/>
    </xf>
    <xf numFmtId="0" fontId="3" fillId="0" borderId="1" xfId="1" applyFont="1" applyAlignment="1" applyProtection="1">
      <alignment vertical="center"/>
      <protection locked="0"/>
    </xf>
    <xf numFmtId="0" fontId="3" fillId="0" borderId="194" xfId="1" applyFont="1" applyFill="1" applyBorder="1" applyAlignment="1" applyProtection="1">
      <alignment horizontal="center" vertical="center" wrapText="1"/>
    </xf>
    <xf numFmtId="0" fontId="3" fillId="0" borderId="195" xfId="1" applyFont="1" applyFill="1" applyBorder="1" applyAlignment="1" applyProtection="1">
      <alignment horizontal="center" vertical="center" wrapText="1"/>
    </xf>
    <xf numFmtId="0" fontId="3" fillId="0" borderId="196" xfId="1" applyFont="1" applyFill="1" applyBorder="1" applyAlignment="1" applyProtection="1">
      <alignment horizontal="center" vertical="center" wrapText="1"/>
    </xf>
    <xf numFmtId="0" fontId="3" fillId="0" borderId="197" xfId="1" applyFont="1" applyFill="1" applyBorder="1" applyAlignment="1" applyProtection="1">
      <alignment horizontal="center" vertical="center" wrapText="1"/>
    </xf>
    <xf numFmtId="0" fontId="3" fillId="14" borderId="198" xfId="1" applyFont="1" applyFill="1" applyBorder="1" applyAlignment="1" applyProtection="1">
      <alignment horizontal="center" vertical="center" wrapText="1"/>
    </xf>
    <xf numFmtId="0" fontId="3" fillId="14" borderId="199" xfId="1" applyFont="1" applyFill="1" applyBorder="1" applyAlignment="1" applyProtection="1">
      <alignment horizontal="center" vertical="center" wrapText="1"/>
    </xf>
    <xf numFmtId="0" fontId="1" fillId="0" borderId="1" xfId="5" applyAlignment="1" applyProtection="1">
      <alignment horizontal="center" vertical="center"/>
    </xf>
    <xf numFmtId="0" fontId="1" fillId="0" borderId="1" xfId="5" applyAlignment="1">
      <alignment horizontal="center" vertical="center"/>
    </xf>
    <xf numFmtId="0" fontId="3" fillId="0" borderId="1" xfId="1" applyFont="1" applyBorder="1" applyAlignment="1" applyProtection="1">
      <alignment horizontal="center" vertical="center"/>
      <protection locked="0"/>
    </xf>
    <xf numFmtId="0" fontId="3" fillId="0" borderId="1" xfId="1" applyFont="1" applyAlignment="1" applyProtection="1">
      <alignment horizontal="center" vertical="center"/>
      <protection locked="0"/>
    </xf>
    <xf numFmtId="0" fontId="3" fillId="0" borderId="1" xfId="1" applyFont="1" applyAlignment="1">
      <alignment horizontal="center" vertical="center"/>
    </xf>
    <xf numFmtId="0" fontId="3" fillId="0" borderId="170" xfId="1" applyFont="1" applyBorder="1" applyAlignment="1" applyProtection="1">
      <alignment horizontal="center" vertical="center" wrapText="1"/>
    </xf>
    <xf numFmtId="165" fontId="1" fillId="0" borderId="169" xfId="5" applyNumberFormat="1" applyFont="1" applyBorder="1" applyAlignment="1" applyProtection="1">
      <alignment horizontal="right" vertical="center"/>
      <protection locked="0"/>
    </xf>
    <xf numFmtId="165" fontId="1" fillId="0" borderId="170" xfId="5" applyNumberFormat="1" applyFont="1" applyBorder="1" applyAlignment="1" applyProtection="1">
      <alignment horizontal="right" vertical="center"/>
      <protection locked="0"/>
    </xf>
    <xf numFmtId="165" fontId="3" fillId="14" borderId="186" xfId="1" applyNumberFormat="1" applyFont="1" applyFill="1" applyBorder="1" applyAlignment="1" applyProtection="1">
      <alignment horizontal="right" vertical="center"/>
    </xf>
    <xf numFmtId="165" fontId="3" fillId="14" borderId="187" xfId="1" applyNumberFormat="1" applyFont="1" applyFill="1" applyBorder="1" applyAlignment="1" applyProtection="1">
      <alignment horizontal="right" vertical="center"/>
    </xf>
    <xf numFmtId="165" fontId="1" fillId="0" borderId="171" xfId="5" applyNumberFormat="1" applyFont="1" applyBorder="1" applyAlignment="1" applyProtection="1">
      <alignment horizontal="right" vertical="center"/>
      <protection locked="0"/>
    </xf>
    <xf numFmtId="165" fontId="1" fillId="0" borderId="172" xfId="5" applyNumberFormat="1" applyFont="1" applyBorder="1" applyAlignment="1" applyProtection="1">
      <alignment horizontal="right" vertical="center"/>
      <protection locked="0"/>
    </xf>
    <xf numFmtId="165" fontId="3" fillId="14" borderId="165" xfId="1" applyNumberFormat="1" applyFont="1" applyFill="1" applyBorder="1" applyAlignment="1" applyProtection="1">
      <alignment horizontal="right" vertical="center"/>
    </xf>
    <xf numFmtId="165" fontId="3" fillId="14" borderId="168" xfId="1" applyNumberFormat="1" applyFont="1" applyFill="1" applyBorder="1" applyAlignment="1" applyProtection="1">
      <alignment horizontal="right" vertical="center"/>
    </xf>
    <xf numFmtId="0" fontId="3" fillId="0" borderId="172" xfId="1" applyFont="1" applyBorder="1" applyAlignment="1" applyProtection="1">
      <alignment horizontal="center" vertical="center" wrapText="1"/>
    </xf>
    <xf numFmtId="0" fontId="3" fillId="0" borderId="200" xfId="1" applyFont="1" applyBorder="1" applyAlignment="1" applyProtection="1">
      <alignment horizontal="center" vertical="center" wrapText="1"/>
    </xf>
    <xf numFmtId="165" fontId="3" fillId="0" borderId="198" xfId="1" applyNumberFormat="1" applyFont="1" applyFill="1" applyBorder="1" applyAlignment="1" applyProtection="1">
      <alignment horizontal="right" vertical="center" wrapText="1"/>
    </xf>
    <xf numFmtId="165" fontId="3" fillId="0" borderId="202" xfId="1" applyNumberFormat="1" applyFont="1" applyFill="1" applyBorder="1" applyAlignment="1" applyProtection="1">
      <alignment horizontal="right" vertical="center" wrapText="1"/>
    </xf>
    <xf numFmtId="165" fontId="3" fillId="0" borderId="201" xfId="1" applyNumberFormat="1" applyFont="1" applyFill="1" applyBorder="1" applyAlignment="1" applyProtection="1">
      <alignment horizontal="right" vertical="center" wrapText="1"/>
    </xf>
    <xf numFmtId="165" fontId="3" fillId="0" borderId="199" xfId="1" applyNumberFormat="1" applyFont="1" applyFill="1" applyBorder="1" applyAlignment="1" applyProtection="1">
      <alignment horizontal="right" vertical="center" wrapText="1"/>
    </xf>
    <xf numFmtId="165" fontId="1" fillId="0" borderId="198" xfId="5" applyNumberFormat="1" applyFont="1" applyBorder="1" applyAlignment="1" applyProtection="1">
      <alignment horizontal="right" vertical="center"/>
    </xf>
    <xf numFmtId="165" fontId="1" fillId="0" borderId="199" xfId="5" applyNumberFormat="1" applyFont="1" applyBorder="1" applyAlignment="1" applyProtection="1">
      <alignment horizontal="right" vertical="center"/>
    </xf>
    <xf numFmtId="165" fontId="1" fillId="0" borderId="198" xfId="5" applyNumberFormat="1" applyBorder="1" applyAlignment="1" applyProtection="1">
      <alignment horizontal="right" vertical="center"/>
    </xf>
    <xf numFmtId="165" fontId="1" fillId="0" borderId="199" xfId="5" applyNumberFormat="1" applyBorder="1" applyAlignment="1" applyProtection="1">
      <alignment horizontal="right" vertical="center"/>
    </xf>
    <xf numFmtId="165" fontId="1" fillId="0" borderId="203" xfId="5" applyNumberFormat="1" applyFont="1" applyBorder="1" applyAlignment="1" applyProtection="1">
      <alignment horizontal="right" vertical="center"/>
    </xf>
    <xf numFmtId="165" fontId="1" fillId="0" borderId="200" xfId="5" applyNumberFormat="1" applyFont="1" applyBorder="1" applyAlignment="1" applyProtection="1">
      <alignment horizontal="right" vertical="center"/>
    </xf>
    <xf numFmtId="165" fontId="3" fillId="14" borderId="198" xfId="1" applyNumberFormat="1" applyFont="1" applyFill="1" applyBorder="1" applyAlignment="1" applyProtection="1">
      <alignment horizontal="right" vertical="center"/>
    </xf>
    <xf numFmtId="165" fontId="3" fillId="14" borderId="199" xfId="1" applyNumberFormat="1" applyFont="1" applyFill="1" applyBorder="1" applyAlignment="1" applyProtection="1">
      <alignment horizontal="right" vertical="center"/>
    </xf>
    <xf numFmtId="0" fontId="8" fillId="0" borderId="204" xfId="1" applyFont="1" applyBorder="1" applyAlignment="1" applyProtection="1">
      <alignment horizontal="center" vertical="center" wrapText="1"/>
    </xf>
    <xf numFmtId="165" fontId="8" fillId="0" borderId="205" xfId="1" applyNumberFormat="1" applyFont="1" applyFill="1" applyBorder="1" applyAlignment="1" applyProtection="1">
      <alignment horizontal="right" vertical="center" wrapText="1"/>
    </xf>
    <xf numFmtId="165" fontId="8" fillId="0" borderId="208" xfId="1" applyNumberFormat="1" applyFont="1" applyFill="1" applyBorder="1" applyAlignment="1" applyProtection="1">
      <alignment horizontal="right" vertical="center" wrapText="1"/>
    </xf>
    <xf numFmtId="165" fontId="8" fillId="0" borderId="206" xfId="1" applyNumberFormat="1" applyFont="1" applyFill="1" applyBorder="1" applyAlignment="1" applyProtection="1">
      <alignment horizontal="right" vertical="center" wrapText="1"/>
    </xf>
    <xf numFmtId="165" fontId="8" fillId="0" borderId="207" xfId="1" applyNumberFormat="1" applyFont="1" applyFill="1" applyBorder="1" applyAlignment="1" applyProtection="1">
      <alignment horizontal="right" vertical="center" wrapText="1"/>
    </xf>
    <xf numFmtId="165" fontId="36" fillId="0" borderId="205" xfId="5" applyNumberFormat="1" applyFont="1" applyBorder="1" applyAlignment="1" applyProtection="1">
      <alignment horizontal="right" vertical="center"/>
    </xf>
    <xf numFmtId="165" fontId="36" fillId="0" borderId="207" xfId="5" applyNumberFormat="1" applyFont="1" applyBorder="1" applyAlignment="1" applyProtection="1">
      <alignment horizontal="right" vertical="center"/>
    </xf>
    <xf numFmtId="165" fontId="36" fillId="0" borderId="204" xfId="5" applyNumberFormat="1" applyFont="1" applyBorder="1" applyAlignment="1" applyProtection="1">
      <alignment horizontal="right" vertical="center"/>
    </xf>
    <xf numFmtId="165" fontId="36" fillId="0" borderId="209" xfId="5" applyNumberFormat="1" applyFont="1" applyBorder="1" applyAlignment="1" applyProtection="1">
      <alignment horizontal="right" vertical="center"/>
    </xf>
    <xf numFmtId="165" fontId="8" fillId="14" borderId="205" xfId="1" applyNumberFormat="1" applyFont="1" applyFill="1" applyBorder="1" applyAlignment="1" applyProtection="1">
      <alignment horizontal="right" vertical="center" wrapText="1"/>
    </xf>
    <xf numFmtId="165" fontId="36" fillId="14" borderId="207" xfId="5" applyNumberFormat="1" applyFont="1" applyFill="1" applyBorder="1" applyAlignment="1" applyProtection="1">
      <alignment horizontal="right" vertical="center"/>
    </xf>
    <xf numFmtId="0" fontId="36" fillId="0" borderId="1" xfId="5" applyFont="1" applyAlignment="1" applyProtection="1">
      <alignment vertical="center"/>
    </xf>
    <xf numFmtId="0" fontId="36" fillId="0" borderId="1" xfId="5" applyFont="1" applyAlignment="1">
      <alignment vertical="center"/>
    </xf>
    <xf numFmtId="0" fontId="8" fillId="0" borderId="1" xfId="1" applyFont="1" applyBorder="1" applyAlignment="1" applyProtection="1">
      <alignment vertical="center"/>
      <protection locked="0"/>
    </xf>
    <xf numFmtId="0" fontId="8" fillId="0" borderId="1" xfId="1" applyFont="1" applyAlignment="1" applyProtection="1">
      <alignment vertical="center"/>
      <protection locked="0"/>
    </xf>
    <xf numFmtId="0" fontId="8" fillId="0" borderId="1" xfId="1" applyFont="1" applyAlignment="1">
      <alignment vertical="center"/>
    </xf>
    <xf numFmtId="0" fontId="35" fillId="0" borderId="1" xfId="1" applyFont="1" applyAlignment="1" applyProtection="1">
      <alignment horizontal="left" vertical="center"/>
    </xf>
    <xf numFmtId="0" fontId="35" fillId="0" borderId="1" xfId="1" applyFont="1" applyAlignment="1" applyProtection="1">
      <alignment horizontal="right" vertical="center"/>
    </xf>
    <xf numFmtId="0" fontId="3" fillId="0" borderId="165" xfId="1" applyFont="1" applyFill="1" applyBorder="1" applyAlignment="1" applyProtection="1">
      <alignment vertical="center" wrapText="1"/>
    </xf>
    <xf numFmtId="0" fontId="3" fillId="0" borderId="167" xfId="1" applyFont="1" applyFill="1" applyBorder="1" applyAlignment="1" applyProtection="1">
      <alignment vertical="center" wrapText="1"/>
    </xf>
    <xf numFmtId="0" fontId="3" fillId="0" borderId="168" xfId="1" applyFont="1" applyFill="1" applyBorder="1" applyAlignment="1" applyProtection="1">
      <alignment vertical="center" wrapText="1"/>
    </xf>
    <xf numFmtId="0" fontId="3" fillId="0" borderId="166" xfId="1" applyFont="1" applyFill="1" applyBorder="1" applyAlignment="1" applyProtection="1">
      <alignment vertical="center" wrapText="1"/>
    </xf>
    <xf numFmtId="0" fontId="3" fillId="0" borderId="196" xfId="1" applyFont="1" applyBorder="1" applyAlignment="1" applyProtection="1">
      <alignment horizontal="center" vertical="center"/>
    </xf>
    <xf numFmtId="0" fontId="3" fillId="0" borderId="213" xfId="1" applyFont="1" applyBorder="1" applyAlignment="1" applyProtection="1">
      <alignment horizontal="center" vertical="center" wrapText="1"/>
    </xf>
    <xf numFmtId="0" fontId="3" fillId="0" borderId="170" xfId="1" applyFont="1" applyFill="1" applyBorder="1" applyAlignment="1" applyProtection="1">
      <alignment vertical="center"/>
    </xf>
    <xf numFmtId="165" fontId="3" fillId="0" borderId="164" xfId="1" applyNumberFormat="1" applyFont="1" applyFill="1" applyBorder="1" applyAlignment="1" applyProtection="1">
      <alignment horizontal="center" vertical="center" wrapText="1"/>
      <protection locked="0"/>
    </xf>
    <xf numFmtId="165" fontId="3" fillId="0" borderId="162" xfId="1" applyNumberFormat="1" applyFont="1" applyFill="1" applyBorder="1" applyAlignment="1" applyProtection="1">
      <alignment horizontal="right" vertical="center" wrapText="1"/>
    </xf>
    <xf numFmtId="165" fontId="3" fillId="0" borderId="163" xfId="1" applyNumberFormat="1" applyFont="1" applyFill="1" applyBorder="1" applyAlignment="1" applyProtection="1">
      <alignment horizontal="right" vertical="center" wrapText="1"/>
    </xf>
    <xf numFmtId="165" fontId="3" fillId="0" borderId="166" xfId="1" applyNumberFormat="1" applyFont="1" applyFill="1" applyBorder="1" applyAlignment="1" applyProtection="1">
      <alignment horizontal="right" vertical="center" wrapText="1"/>
    </xf>
    <xf numFmtId="165" fontId="3" fillId="0" borderId="167" xfId="1" applyNumberFormat="1" applyFont="1" applyFill="1" applyBorder="1" applyAlignment="1" applyProtection="1">
      <alignment horizontal="right" vertical="center" wrapText="1"/>
    </xf>
    <xf numFmtId="0" fontId="3" fillId="0" borderId="211" xfId="1" applyFont="1" applyBorder="1" applyAlignment="1" applyProtection="1">
      <alignment horizontal="center" vertical="center" wrapText="1"/>
    </xf>
    <xf numFmtId="0" fontId="3" fillId="0" borderId="172" xfId="1" applyFont="1" applyFill="1" applyBorder="1" applyAlignment="1" applyProtection="1">
      <alignment horizontal="left" vertical="center"/>
    </xf>
    <xf numFmtId="165" fontId="3" fillId="0" borderId="168" xfId="1" applyNumberFormat="1" applyFont="1" applyFill="1" applyBorder="1" applyAlignment="1" applyProtection="1">
      <alignment horizontal="center" vertical="center" wrapText="1"/>
      <protection locked="0"/>
    </xf>
    <xf numFmtId="0" fontId="3" fillId="0" borderId="212" xfId="1" applyFont="1" applyBorder="1" applyAlignment="1" applyProtection="1">
      <alignment horizontal="center" vertical="center" wrapText="1"/>
    </xf>
    <xf numFmtId="165" fontId="3" fillId="0" borderId="194" xfId="1" applyNumberFormat="1" applyFont="1" applyFill="1" applyBorder="1" applyAlignment="1" applyProtection="1">
      <alignment horizontal="right" vertical="center" wrapText="1"/>
    </xf>
    <xf numFmtId="165" fontId="3" fillId="0" borderId="196" xfId="1" applyNumberFormat="1" applyFont="1" applyFill="1" applyBorder="1" applyAlignment="1" applyProtection="1">
      <alignment horizontal="right" vertical="center" wrapText="1"/>
    </xf>
    <xf numFmtId="165" fontId="3" fillId="0" borderId="197" xfId="1" applyNumberFormat="1" applyFont="1" applyFill="1" applyBorder="1" applyAlignment="1" applyProtection="1">
      <alignment horizontal="right" vertical="center" wrapText="1"/>
    </xf>
    <xf numFmtId="165" fontId="3" fillId="0" borderId="197" xfId="1" applyNumberFormat="1" applyFont="1" applyFill="1" applyBorder="1" applyAlignment="1" applyProtection="1">
      <alignment horizontal="center" vertical="center" wrapText="1"/>
    </xf>
    <xf numFmtId="165" fontId="3" fillId="0" borderId="195" xfId="1" applyNumberFormat="1" applyFont="1" applyFill="1" applyBorder="1" applyAlignment="1" applyProtection="1">
      <alignment horizontal="right" vertical="center" wrapText="1"/>
    </xf>
    <xf numFmtId="0" fontId="8" fillId="0" borderId="190" xfId="1" applyFont="1" applyBorder="1" applyAlignment="1" applyProtection="1">
      <alignment horizontal="center" vertical="center" wrapText="1"/>
    </xf>
    <xf numFmtId="165" fontId="8" fillId="0" borderId="218" xfId="1" applyNumberFormat="1" applyFont="1" applyFill="1" applyBorder="1" applyAlignment="1" applyProtection="1">
      <alignment horizontal="right" vertical="center" wrapText="1"/>
    </xf>
    <xf numFmtId="165" fontId="8" fillId="0" borderId="219" xfId="1" applyNumberFormat="1" applyFont="1" applyFill="1" applyBorder="1" applyAlignment="1" applyProtection="1">
      <alignment horizontal="right" vertical="center" wrapText="1"/>
    </xf>
    <xf numFmtId="165" fontId="8" fillId="0" borderId="220" xfId="1" applyNumberFormat="1" applyFont="1" applyFill="1" applyBorder="1" applyAlignment="1" applyProtection="1">
      <alignment horizontal="right" vertical="center" wrapText="1"/>
      <protection locked="0"/>
    </xf>
    <xf numFmtId="165" fontId="8" fillId="0" borderId="220" xfId="1" applyNumberFormat="1" applyFont="1" applyFill="1" applyBorder="1" applyAlignment="1" applyProtection="1">
      <alignment horizontal="center" vertical="center" wrapText="1"/>
      <protection locked="0"/>
    </xf>
    <xf numFmtId="165" fontId="8" fillId="0" borderId="221" xfId="1" applyNumberFormat="1" applyFont="1" applyFill="1" applyBorder="1" applyAlignment="1" applyProtection="1">
      <alignment horizontal="right" vertical="center" wrapText="1"/>
    </xf>
    <xf numFmtId="0" fontId="37" fillId="0" borderId="1" xfId="5" applyFont="1" applyAlignment="1" applyProtection="1">
      <alignment vertical="center"/>
    </xf>
    <xf numFmtId="3" fontId="37" fillId="0" borderId="1" xfId="5" applyNumberFormat="1" applyFont="1" applyAlignment="1" applyProtection="1">
      <alignment vertical="center"/>
    </xf>
    <xf numFmtId="0" fontId="35" fillId="0" borderId="1" xfId="5" applyFont="1" applyAlignment="1">
      <alignment vertical="center"/>
    </xf>
    <xf numFmtId="0" fontId="35" fillId="0" borderId="1" xfId="5" applyFont="1" applyAlignment="1" applyProtection="1">
      <alignment vertical="center"/>
    </xf>
    <xf numFmtId="0" fontId="3" fillId="0" borderId="1" xfId="1" applyFont="1" applyBorder="1" applyAlignment="1" applyProtection="1">
      <alignment horizontal="justify" vertical="center" wrapText="1"/>
      <protection locked="0"/>
    </xf>
    <xf numFmtId="0" fontId="3" fillId="0" borderId="1" xfId="1" applyFont="1" applyBorder="1" applyAlignment="1" applyProtection="1">
      <alignment horizontal="left" vertical="center" wrapText="1"/>
      <protection locked="0"/>
    </xf>
    <xf numFmtId="0" fontId="3" fillId="0" borderId="1" xfId="1" applyFont="1" applyBorder="1" applyAlignment="1" applyProtection="1">
      <alignment vertical="center" wrapText="1"/>
      <protection locked="0"/>
    </xf>
    <xf numFmtId="0" fontId="2" fillId="0" borderId="1" xfId="1" applyFont="1" applyBorder="1" applyAlignment="1" applyProtection="1">
      <alignment horizontal="justify" vertical="center"/>
      <protection locked="0"/>
    </xf>
    <xf numFmtId="0" fontId="3" fillId="0" borderId="1" xfId="1" applyFont="1" applyBorder="1" applyAlignment="1" applyProtection="1">
      <alignment horizontal="left" vertical="center"/>
      <protection locked="0"/>
    </xf>
    <xf numFmtId="0" fontId="3" fillId="0" borderId="1" xfId="1" applyFont="1" applyBorder="1" applyAlignment="1">
      <alignment vertical="center"/>
    </xf>
    <xf numFmtId="0" fontId="3" fillId="0" borderId="1" xfId="1" applyFont="1" applyBorder="1" applyAlignment="1">
      <alignment horizontal="left" vertical="center"/>
    </xf>
    <xf numFmtId="0" fontId="3" fillId="0" borderId="1" xfId="1" applyFont="1" applyAlignment="1">
      <alignment horizontal="left" vertical="center"/>
    </xf>
    <xf numFmtId="3" fontId="4" fillId="0" borderId="1" xfId="0" applyNumberFormat="1" applyFont="1" applyBorder="1" applyAlignment="1">
      <alignment vertical="center"/>
    </xf>
    <xf numFmtId="168" fontId="3" fillId="0" borderId="19" xfId="0" applyNumberFormat="1" applyFont="1" applyBorder="1" applyAlignment="1">
      <alignment vertical="center"/>
    </xf>
    <xf numFmtId="171" fontId="3" fillId="0" borderId="16" xfId="6" applyNumberFormat="1" applyFont="1" applyBorder="1" applyAlignment="1">
      <alignment horizontal="right" vertical="center"/>
    </xf>
    <xf numFmtId="1" fontId="3" fillId="0" borderId="16" xfId="6" applyNumberFormat="1" applyFont="1" applyBorder="1" applyAlignment="1">
      <alignment horizontal="right" vertical="center"/>
    </xf>
    <xf numFmtId="172" fontId="3" fillId="0" borderId="16" xfId="0" applyNumberFormat="1" applyFont="1" applyBorder="1" applyAlignment="1">
      <alignment horizontal="right" vertical="center"/>
    </xf>
    <xf numFmtId="49" fontId="3" fillId="0" borderId="3" xfId="0" applyNumberFormat="1" applyFont="1" applyBorder="1" applyAlignment="1">
      <alignment horizontal="center" vertical="center" wrapText="1"/>
    </xf>
    <xf numFmtId="0" fontId="5" fillId="0" borderId="27" xfId="0" applyFont="1" applyBorder="1"/>
    <xf numFmtId="49" fontId="3" fillId="0" borderId="10" xfId="0" applyNumberFormat="1" applyFont="1" applyBorder="1" applyAlignment="1">
      <alignment horizontal="center" vertical="center" wrapText="1"/>
    </xf>
    <xf numFmtId="0" fontId="5" fillId="0" borderId="11" xfId="0" applyFont="1" applyBorder="1"/>
    <xf numFmtId="0" fontId="2" fillId="0" borderId="1" xfId="0" applyFont="1" applyBorder="1" applyAlignment="1">
      <alignment horizontal="left" vertical="center"/>
    </xf>
    <xf numFmtId="0" fontId="0" fillId="0" borderId="0" xfId="0"/>
    <xf numFmtId="0" fontId="3" fillId="0" borderId="2" xfId="0" applyFont="1" applyBorder="1" applyAlignment="1">
      <alignment horizontal="center" vertical="center"/>
    </xf>
    <xf numFmtId="0" fontId="5" fillId="0" borderId="2" xfId="0" applyFont="1" applyBorder="1"/>
    <xf numFmtId="0" fontId="7" fillId="0" borderId="3" xfId="0" applyFont="1" applyBorder="1" applyAlignment="1">
      <alignment vertical="center" wrapText="1"/>
    </xf>
    <xf numFmtId="0" fontId="5" fillId="0" borderId="4" xfId="0" applyFont="1" applyBorder="1"/>
    <xf numFmtId="0" fontId="5" fillId="0" borderId="5" xfId="0" applyFont="1" applyBorder="1"/>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30" xfId="0" applyFont="1" applyBorder="1"/>
    <xf numFmtId="3" fontId="3" fillId="0" borderId="53" xfId="0" applyNumberFormat="1" applyFont="1" applyBorder="1" applyAlignment="1">
      <alignment horizontal="center" vertical="center"/>
    </xf>
    <xf numFmtId="0" fontId="5" fillId="0" borderId="86" xfId="0" applyFont="1" applyBorder="1"/>
    <xf numFmtId="3" fontId="3" fillId="0" borderId="41" xfId="0" applyNumberFormat="1" applyFont="1" applyBorder="1" applyAlignment="1">
      <alignment horizontal="center" vertical="center"/>
    </xf>
    <xf numFmtId="0" fontId="5" fillId="0" borderId="60" xfId="0" applyFont="1" applyBorder="1"/>
    <xf numFmtId="0" fontId="3" fillId="0" borderId="72" xfId="0" applyFont="1" applyBorder="1" applyAlignment="1">
      <alignment horizontal="center" vertical="center" wrapText="1"/>
    </xf>
    <xf numFmtId="0" fontId="5" fillId="0" borderId="52" xfId="0" applyFont="1" applyBorder="1"/>
    <xf numFmtId="0" fontId="5" fillId="0" borderId="15" xfId="0" applyFont="1" applyBorder="1"/>
    <xf numFmtId="0" fontId="8" fillId="0" borderId="56" xfId="0" applyFont="1" applyBorder="1" applyAlignment="1">
      <alignment horizontal="left" vertical="center" wrapText="1"/>
    </xf>
    <xf numFmtId="0" fontId="5" fillId="0" borderId="51" xfId="0" applyFont="1" applyBorder="1"/>
    <xf numFmtId="3" fontId="8" fillId="0" borderId="81" xfId="0" applyNumberFormat="1" applyFont="1" applyBorder="1" applyAlignment="1">
      <alignment horizontal="center" vertical="center" wrapText="1"/>
    </xf>
    <xf numFmtId="0" fontId="5" fillId="0" borderId="50" xfId="0" applyFont="1" applyBorder="1"/>
    <xf numFmtId="3" fontId="5" fillId="0" borderId="60" xfId="0" applyNumberFormat="1" applyFont="1" applyBorder="1"/>
    <xf numFmtId="0" fontId="3" fillId="2" borderId="1" xfId="0" applyFont="1" applyFill="1" applyBorder="1" applyAlignment="1">
      <alignment horizontal="left" vertical="center" wrapText="1"/>
    </xf>
    <xf numFmtId="0" fontId="5" fillId="0" borderId="1" xfId="0" applyFont="1" applyBorder="1"/>
    <xf numFmtId="0" fontId="8" fillId="5" borderId="10" xfId="0" applyFont="1" applyFill="1" applyBorder="1" applyAlignment="1">
      <alignment horizontal="center" vertical="center"/>
    </xf>
    <xf numFmtId="0" fontId="8" fillId="5" borderId="97" xfId="0" applyFont="1" applyFill="1" applyBorder="1" applyAlignment="1">
      <alignment horizontal="left" vertical="center"/>
    </xf>
    <xf numFmtId="0" fontId="5" fillId="0" borderId="98" xfId="0" applyFont="1" applyBorder="1"/>
    <xf numFmtId="0" fontId="5" fillId="0" borderId="99" xfId="0" applyFont="1" applyBorder="1"/>
    <xf numFmtId="0" fontId="8" fillId="5" borderId="155" xfId="0" applyFont="1" applyFill="1" applyBorder="1" applyAlignment="1">
      <alignment horizontal="left" vertical="center"/>
    </xf>
    <xf numFmtId="0" fontId="5" fillId="0" borderId="156" xfId="0" applyFont="1" applyBorder="1"/>
    <xf numFmtId="0" fontId="5" fillId="0" borderId="157" xfId="0" applyFont="1" applyBorder="1"/>
    <xf numFmtId="0" fontId="3" fillId="7" borderId="112" xfId="0" applyFont="1" applyFill="1" applyBorder="1" applyAlignment="1">
      <alignment horizontal="left" vertical="center"/>
    </xf>
    <xf numFmtId="0" fontId="5" fillId="0" borderId="112" xfId="0" applyFont="1" applyBorder="1"/>
    <xf numFmtId="0" fontId="5" fillId="0" borderId="123" xfId="0" applyFont="1" applyBorder="1"/>
    <xf numFmtId="0" fontId="8" fillId="0" borderId="35" xfId="0" applyFont="1" applyBorder="1" applyAlignment="1">
      <alignment horizontal="center" vertical="center"/>
    </xf>
    <xf numFmtId="0" fontId="5" fillId="0" borderId="37" xfId="0" applyFont="1" applyBorder="1"/>
    <xf numFmtId="0" fontId="5" fillId="0" borderId="38" xfId="0" applyFont="1" applyBorder="1"/>
    <xf numFmtId="0" fontId="5" fillId="0" borderId="71" xfId="0" applyFont="1" applyBorder="1"/>
    <xf numFmtId="0" fontId="5" fillId="0" borderId="56" xfId="0" applyFont="1" applyBorder="1"/>
    <xf numFmtId="0" fontId="3" fillId="0" borderId="35" xfId="0" applyFont="1" applyBorder="1" applyAlignment="1">
      <alignment horizontal="center" vertical="center" wrapText="1"/>
    </xf>
    <xf numFmtId="0" fontId="13" fillId="0" borderId="1" xfId="0" applyFont="1" applyBorder="1" applyAlignment="1">
      <alignment horizontal="left" vertical="center" wrapText="1"/>
    </xf>
    <xf numFmtId="0" fontId="13" fillId="0" borderId="36" xfId="0" applyFont="1" applyBorder="1" applyAlignment="1">
      <alignment horizontal="center" vertical="center" wrapText="1"/>
    </xf>
    <xf numFmtId="0" fontId="5" fillId="0" borderId="48" xfId="0" applyFont="1" applyBorder="1"/>
    <xf numFmtId="0" fontId="5" fillId="0" borderId="47" xfId="0" applyFont="1" applyBorder="1"/>
    <xf numFmtId="0" fontId="13" fillId="0" borderId="37" xfId="0" applyFont="1" applyBorder="1" applyAlignment="1">
      <alignment horizontal="center" vertical="center"/>
    </xf>
    <xf numFmtId="0" fontId="13" fillId="0" borderId="10" xfId="0" applyFont="1" applyBorder="1" applyAlignment="1">
      <alignment horizontal="center" vertical="center" shrinkToFit="1"/>
    </xf>
    <xf numFmtId="0" fontId="13" fillId="0" borderId="41" xfId="0" applyFont="1" applyBorder="1" applyAlignment="1">
      <alignment horizontal="center" vertical="center" shrinkToFit="1"/>
    </xf>
    <xf numFmtId="0" fontId="16" fillId="4" borderId="65" xfId="0" applyFont="1" applyFill="1" applyBorder="1" applyAlignment="1">
      <alignment horizontal="left" vertical="center"/>
    </xf>
    <xf numFmtId="0" fontId="5" fillId="0" borderId="55" xfId="0" applyFont="1" applyBorder="1"/>
    <xf numFmtId="0" fontId="16" fillId="4" borderId="52" xfId="0" applyFont="1" applyFill="1" applyBorder="1" applyAlignment="1">
      <alignment horizontal="left" vertical="center"/>
    </xf>
    <xf numFmtId="0" fontId="13" fillId="0" borderId="65" xfId="0" applyFont="1" applyBorder="1" applyAlignment="1">
      <alignment horizontal="left" vertical="center"/>
    </xf>
    <xf numFmtId="0" fontId="13" fillId="0" borderId="46" xfId="0" applyFont="1" applyBorder="1" applyAlignment="1">
      <alignment horizontal="center" vertical="center" shrinkToFit="1"/>
    </xf>
    <xf numFmtId="0" fontId="5" fillId="0" borderId="18" xfId="0" applyFont="1" applyBorder="1"/>
    <xf numFmtId="0" fontId="13" fillId="0" borderId="36" xfId="0" applyFont="1" applyBorder="1" applyAlignment="1">
      <alignment horizontal="center" vertical="center" shrinkToFit="1"/>
    </xf>
    <xf numFmtId="0" fontId="5" fillId="0" borderId="31" xfId="0" applyFont="1" applyBorder="1"/>
    <xf numFmtId="0" fontId="16" fillId="0" borderId="46" xfId="0" applyFont="1" applyBorder="1" applyAlignment="1">
      <alignment horizontal="center" vertical="center" shrinkToFit="1"/>
    </xf>
    <xf numFmtId="0" fontId="13" fillId="0" borderId="45" xfId="0" applyFont="1" applyBorder="1" applyAlignment="1">
      <alignment horizontal="center" vertical="center" shrinkToFit="1"/>
    </xf>
    <xf numFmtId="0" fontId="5" fillId="0" borderId="40" xfId="0" applyFont="1" applyBorder="1"/>
    <xf numFmtId="0" fontId="13" fillId="0" borderId="43" xfId="0" applyFont="1" applyBorder="1" applyAlignment="1">
      <alignment horizontal="left" wrapText="1"/>
    </xf>
    <xf numFmtId="0" fontId="5" fillId="0" borderId="66" xfId="0" applyFont="1" applyBorder="1"/>
    <xf numFmtId="0" fontId="13" fillId="0" borderId="30" xfId="0" applyFont="1" applyBorder="1" applyAlignment="1">
      <alignment horizontal="center" vertical="center" shrinkToFit="1"/>
    </xf>
    <xf numFmtId="0" fontId="13" fillId="0" borderId="159" xfId="0" applyFont="1" applyBorder="1" applyAlignment="1">
      <alignment horizontal="left" wrapText="1" shrinkToFit="1"/>
    </xf>
    <xf numFmtId="0" fontId="5" fillId="0" borderId="160" xfId="0" applyFont="1" applyBorder="1" applyAlignment="1">
      <alignment wrapText="1"/>
    </xf>
    <xf numFmtId="0" fontId="13" fillId="0" borderId="46" xfId="0" applyFont="1" applyBorder="1" applyAlignment="1">
      <alignment horizontal="center" vertical="center"/>
    </xf>
    <xf numFmtId="0" fontId="5" fillId="0" borderId="58" xfId="0" applyFont="1" applyBorder="1"/>
    <xf numFmtId="0" fontId="5" fillId="0" borderId="33" xfId="0" applyFont="1" applyBorder="1"/>
    <xf numFmtId="0" fontId="13" fillId="0" borderId="44" xfId="0" applyFont="1" applyBorder="1" applyAlignment="1">
      <alignment horizontal="center" vertical="center" wrapText="1"/>
    </xf>
    <xf numFmtId="0" fontId="5" fillId="0" borderId="85" xfId="0" applyFont="1" applyBorder="1"/>
    <xf numFmtId="0" fontId="5" fillId="0" borderId="49" xfId="0" applyFont="1" applyBorder="1"/>
    <xf numFmtId="0" fontId="5" fillId="0" borderId="75" xfId="0" applyFont="1" applyBorder="1"/>
    <xf numFmtId="0" fontId="3" fillId="0" borderId="1" xfId="0" applyFont="1" applyBorder="1" applyAlignment="1">
      <alignment horizontal="left" vertical="center" wrapText="1"/>
    </xf>
    <xf numFmtId="0" fontId="3" fillId="0" borderId="40" xfId="0" applyFont="1" applyBorder="1" applyAlignment="1">
      <alignment horizontal="center" vertical="center" shrinkToFit="1"/>
    </xf>
    <xf numFmtId="0" fontId="5" fillId="0" borderId="57" xfId="0" applyFont="1" applyBorder="1"/>
    <xf numFmtId="0" fontId="5" fillId="0" borderId="59" xfId="0" applyFont="1" applyBorder="1"/>
    <xf numFmtId="0" fontId="3" fillId="0" borderId="46" xfId="0" applyFont="1" applyBorder="1" applyAlignment="1">
      <alignment horizontal="center" vertical="center"/>
    </xf>
    <xf numFmtId="0" fontId="13" fillId="0" borderId="44" xfId="0" applyFont="1" applyBorder="1" applyAlignment="1">
      <alignment horizontal="center" vertical="center" shrinkToFit="1"/>
    </xf>
    <xf numFmtId="0" fontId="5" fillId="0" borderId="17" xfId="0" applyFont="1" applyBorder="1"/>
    <xf numFmtId="0" fontId="3" fillId="0" borderId="36" xfId="0" applyFont="1" applyBorder="1" applyAlignment="1">
      <alignment horizontal="center" vertical="center" wrapText="1"/>
    </xf>
    <xf numFmtId="0" fontId="13" fillId="0" borderId="39" xfId="0" applyFont="1" applyBorder="1" applyAlignment="1">
      <alignment horizontal="center" vertical="center" wrapText="1"/>
    </xf>
    <xf numFmtId="0" fontId="5" fillId="0" borderId="62" xfId="0" applyFont="1" applyBorder="1"/>
    <xf numFmtId="0" fontId="5" fillId="0" borderId="67" xfId="0" applyFont="1" applyBorder="1"/>
    <xf numFmtId="0" fontId="13" fillId="0" borderId="52" xfId="0" applyFont="1" applyBorder="1" applyAlignment="1">
      <alignment horizontal="left" vertical="center"/>
    </xf>
    <xf numFmtId="0" fontId="5" fillId="0" borderId="122" xfId="0" applyFont="1" applyBorder="1"/>
    <xf numFmtId="49" fontId="13" fillId="0" borderId="52" xfId="0" applyNumberFormat="1" applyFont="1" applyBorder="1" applyAlignment="1">
      <alignment horizontal="left" vertical="center" wrapText="1"/>
    </xf>
    <xf numFmtId="0" fontId="16" fillId="4" borderId="30" xfId="0" applyFont="1" applyFill="1" applyBorder="1" applyAlignment="1">
      <alignment horizontal="left" vertical="center"/>
    </xf>
    <xf numFmtId="0" fontId="16" fillId="4" borderId="1" xfId="0" applyFont="1" applyFill="1" applyBorder="1" applyAlignment="1">
      <alignment horizontal="left" vertical="center"/>
    </xf>
    <xf numFmtId="49" fontId="13" fillId="0" borderId="90" xfId="0" applyNumberFormat="1" applyFont="1" applyBorder="1" applyAlignment="1">
      <alignment horizontal="left" vertical="center" wrapText="1"/>
    </xf>
    <xf numFmtId="0" fontId="5" fillId="0" borderId="90" xfId="0" applyFont="1" applyBorder="1"/>
    <xf numFmtId="0" fontId="5" fillId="0" borderId="68" xfId="0" applyFont="1" applyBorder="1"/>
    <xf numFmtId="0" fontId="13" fillId="0" borderId="102" xfId="0" applyFont="1" applyBorder="1" applyAlignment="1">
      <alignment horizontal="left" vertical="center"/>
    </xf>
    <xf numFmtId="0" fontId="5" fillId="0" borderId="102" xfId="0" applyFont="1" applyBorder="1"/>
    <xf numFmtId="0" fontId="13" fillId="0" borderId="42" xfId="0" applyFont="1" applyBorder="1" applyAlignment="1">
      <alignment horizontal="left" wrapText="1"/>
    </xf>
    <xf numFmtId="0" fontId="5" fillId="0" borderId="63" xfId="0" applyFont="1" applyBorder="1"/>
    <xf numFmtId="0" fontId="16" fillId="4" borderId="46" xfId="0" applyFont="1" applyFill="1" applyBorder="1" applyAlignment="1">
      <alignment horizontal="center" vertical="center" shrinkToFit="1"/>
    </xf>
    <xf numFmtId="0" fontId="3" fillId="0" borderId="45" xfId="0" applyFont="1" applyBorder="1" applyAlignment="1">
      <alignment horizontal="center" vertical="center" wrapText="1"/>
    </xf>
    <xf numFmtId="0" fontId="5" fillId="0" borderId="73" xfId="0" applyFont="1" applyBorder="1"/>
    <xf numFmtId="0" fontId="3" fillId="0" borderId="36" xfId="0" applyFont="1" applyBorder="1" applyAlignment="1">
      <alignment horizontal="center" vertical="center"/>
    </xf>
    <xf numFmtId="0" fontId="3" fillId="0" borderId="41" xfId="0" applyFont="1" applyBorder="1" applyAlignment="1">
      <alignment horizontal="center" vertical="center"/>
    </xf>
    <xf numFmtId="0" fontId="3" fillId="4" borderId="65" xfId="0" applyFont="1" applyFill="1" applyBorder="1" applyAlignment="1">
      <alignment horizontal="left" vertical="center"/>
    </xf>
    <xf numFmtId="0" fontId="3" fillId="4" borderId="53" xfId="0" applyFont="1" applyFill="1" applyBorder="1" applyAlignment="1">
      <alignment horizontal="left" vertical="center"/>
    </xf>
    <xf numFmtId="0" fontId="5" fillId="0" borderId="21" xfId="0" applyFont="1" applyBorder="1"/>
    <xf numFmtId="0" fontId="3" fillId="0" borderId="64" xfId="0" applyFont="1" applyBorder="1" applyAlignment="1">
      <alignment horizontal="center" vertical="center"/>
    </xf>
    <xf numFmtId="0" fontId="3" fillId="0" borderId="1" xfId="0" applyFont="1" applyBorder="1" applyAlignment="1">
      <alignment horizontal="left" wrapText="1"/>
    </xf>
    <xf numFmtId="0" fontId="3" fillId="4" borderId="74" xfId="0" applyFont="1" applyFill="1" applyBorder="1" applyAlignment="1">
      <alignment horizontal="left" vertical="center" wrapText="1"/>
    </xf>
    <xf numFmtId="0" fontId="5" fillId="0" borderId="28" xfId="0" applyFont="1" applyBorder="1"/>
    <xf numFmtId="0" fontId="23" fillId="0" borderId="1" xfId="0" applyFont="1" applyBorder="1" applyAlignment="1">
      <alignment horizontal="left" vertical="center" wrapText="1"/>
    </xf>
    <xf numFmtId="0" fontId="3" fillId="0" borderId="44" xfId="0" applyFont="1" applyBorder="1" applyAlignment="1">
      <alignment horizontal="center" vertical="center" wrapText="1"/>
    </xf>
    <xf numFmtId="0" fontId="3" fillId="0" borderId="173" xfId="1" applyFont="1" applyBorder="1" applyAlignment="1" applyProtection="1">
      <alignment horizontal="center" vertical="center" wrapText="1"/>
    </xf>
    <xf numFmtId="0" fontId="3" fillId="0" borderId="180" xfId="1" applyFont="1" applyBorder="1" applyAlignment="1" applyProtection="1">
      <alignment horizontal="center" vertical="center" wrapText="1"/>
    </xf>
    <xf numFmtId="0" fontId="3" fillId="0" borderId="190" xfId="1" applyFont="1" applyBorder="1" applyAlignment="1" applyProtection="1">
      <alignment horizontal="center" vertical="center" wrapText="1"/>
    </xf>
    <xf numFmtId="0" fontId="3" fillId="0" borderId="174" xfId="1" applyFont="1" applyBorder="1" applyAlignment="1" applyProtection="1">
      <alignment horizontal="center" vertical="center"/>
    </xf>
    <xf numFmtId="0" fontId="3" fillId="0" borderId="175" xfId="1" applyFont="1" applyBorder="1" applyAlignment="1" applyProtection="1">
      <alignment horizontal="center" vertical="center"/>
    </xf>
    <xf numFmtId="0" fontId="3" fillId="0" borderId="176" xfId="1" applyFont="1" applyBorder="1" applyAlignment="1" applyProtection="1">
      <alignment horizontal="center" vertical="center"/>
    </xf>
    <xf numFmtId="0" fontId="3" fillId="0" borderId="181" xfId="1" applyFont="1" applyBorder="1" applyAlignment="1" applyProtection="1">
      <alignment horizontal="center" vertical="center"/>
    </xf>
    <xf numFmtId="0" fontId="3" fillId="0" borderId="1" xfId="1" applyFont="1" applyBorder="1" applyAlignment="1" applyProtection="1">
      <alignment horizontal="center" vertical="center"/>
    </xf>
    <xf numFmtId="0" fontId="3" fillId="0" borderId="182" xfId="1" applyFont="1" applyBorder="1" applyAlignment="1" applyProtection="1">
      <alignment horizontal="center" vertical="center"/>
    </xf>
    <xf numFmtId="0" fontId="3" fillId="0" borderId="191" xfId="1" applyFont="1" applyBorder="1" applyAlignment="1" applyProtection="1">
      <alignment horizontal="center" vertical="center"/>
    </xf>
    <xf numFmtId="0" fontId="3" fillId="0" borderId="192" xfId="1" applyFont="1" applyBorder="1" applyAlignment="1" applyProtection="1">
      <alignment horizontal="center" vertical="center"/>
    </xf>
    <xf numFmtId="0" fontId="3" fillId="0" borderId="193" xfId="1" applyFont="1" applyBorder="1" applyAlignment="1" applyProtection="1">
      <alignment horizontal="center" vertical="center"/>
    </xf>
    <xf numFmtId="0" fontId="8" fillId="0" borderId="177" xfId="1" applyFont="1" applyFill="1" applyBorder="1" applyAlignment="1" applyProtection="1">
      <alignment horizontal="center" vertical="center" wrapText="1"/>
    </xf>
    <xf numFmtId="0" fontId="8" fillId="0" borderId="178" xfId="1" applyFont="1" applyFill="1" applyBorder="1" applyAlignment="1" applyProtection="1">
      <alignment horizontal="center" vertical="center" wrapText="1"/>
    </xf>
    <xf numFmtId="0" fontId="8" fillId="0" borderId="179" xfId="1" applyFont="1" applyFill="1" applyBorder="1" applyAlignment="1" applyProtection="1">
      <alignment horizontal="center" vertical="center" wrapText="1"/>
    </xf>
    <xf numFmtId="0" fontId="3" fillId="0" borderId="183" xfId="1" applyFont="1" applyFill="1" applyBorder="1" applyAlignment="1" applyProtection="1">
      <alignment horizontal="center" vertical="center" wrapText="1"/>
    </xf>
    <xf numFmtId="0" fontId="3" fillId="0" borderId="184" xfId="1" applyFont="1" applyFill="1" applyBorder="1" applyAlignment="1" applyProtection="1">
      <alignment horizontal="center" vertical="center" wrapText="1"/>
    </xf>
    <xf numFmtId="0" fontId="3" fillId="0" borderId="185" xfId="1" applyFont="1" applyFill="1" applyBorder="1" applyAlignment="1" applyProtection="1">
      <alignment horizontal="center" vertical="center" wrapText="1"/>
    </xf>
    <xf numFmtId="0" fontId="3" fillId="0" borderId="174" xfId="1" applyFont="1" applyFill="1" applyBorder="1" applyAlignment="1" applyProtection="1">
      <alignment horizontal="center" vertical="center" wrapText="1"/>
    </xf>
    <xf numFmtId="0" fontId="3" fillId="0" borderId="176" xfId="1" applyFont="1" applyFill="1" applyBorder="1" applyAlignment="1" applyProtection="1">
      <alignment horizontal="center" vertical="center" wrapText="1"/>
    </xf>
    <xf numFmtId="0" fontId="3" fillId="0" borderId="169" xfId="1" applyFont="1" applyFill="1" applyBorder="1" applyAlignment="1" applyProtection="1">
      <alignment horizontal="center" vertical="center" wrapText="1"/>
    </xf>
    <xf numFmtId="0" fontId="3" fillId="0" borderId="189" xfId="1" applyFont="1" applyFill="1" applyBorder="1" applyAlignment="1" applyProtection="1">
      <alignment horizontal="center" vertical="center" wrapText="1"/>
    </xf>
    <xf numFmtId="0" fontId="3" fillId="14" borderId="186" xfId="1" applyFont="1" applyFill="1" applyBorder="1" applyAlignment="1" applyProtection="1">
      <alignment horizontal="center" vertical="center" wrapText="1"/>
    </xf>
    <xf numFmtId="0" fontId="3" fillId="14" borderId="187" xfId="1" applyFont="1" applyFill="1" applyBorder="1" applyAlignment="1" applyProtection="1">
      <alignment horizontal="center" vertical="center" wrapText="1"/>
    </xf>
    <xf numFmtId="0" fontId="3" fillId="14" borderId="165" xfId="1" applyFont="1" applyFill="1" applyBorder="1" applyAlignment="1" applyProtection="1">
      <alignment horizontal="center" vertical="center" wrapText="1"/>
    </xf>
    <xf numFmtId="0" fontId="3" fillId="14" borderId="168" xfId="1" applyFont="1" applyFill="1" applyBorder="1" applyAlignment="1" applyProtection="1">
      <alignment horizontal="center" vertical="center" wrapText="1"/>
    </xf>
    <xf numFmtId="0" fontId="3" fillId="0" borderId="172" xfId="1" applyFont="1" applyFill="1" applyBorder="1" applyAlignment="1" applyProtection="1">
      <alignment horizontal="center" vertical="center" wrapText="1"/>
    </xf>
    <xf numFmtId="0" fontId="3" fillId="0" borderId="188" xfId="1" applyFont="1" applyFill="1" applyBorder="1" applyAlignment="1" applyProtection="1">
      <alignment horizontal="center" vertical="center" wrapText="1"/>
    </xf>
    <xf numFmtId="0" fontId="3" fillId="0" borderId="171" xfId="1" applyFont="1" applyFill="1" applyBorder="1" applyAlignment="1" applyProtection="1">
      <alignment horizontal="center" vertical="center" wrapText="1"/>
    </xf>
    <xf numFmtId="0" fontId="3" fillId="0" borderId="166" xfId="1" applyFont="1" applyFill="1" applyBorder="1" applyAlignment="1" applyProtection="1">
      <alignment horizontal="center" vertical="center" wrapText="1"/>
    </xf>
    <xf numFmtId="0" fontId="3" fillId="0" borderId="165" xfId="1" applyFont="1" applyBorder="1" applyAlignment="1" applyProtection="1">
      <alignment horizontal="left" vertical="center" wrapText="1"/>
    </xf>
    <xf numFmtId="0" fontId="3" fillId="0" borderId="167" xfId="1" applyFont="1" applyBorder="1" applyAlignment="1" applyProtection="1">
      <alignment horizontal="left" vertical="center" wrapText="1"/>
    </xf>
    <xf numFmtId="0" fontId="3" fillId="0" borderId="168" xfId="1" applyFont="1" applyBorder="1" applyAlignment="1" applyProtection="1">
      <alignment horizontal="left" vertical="center" wrapText="1"/>
    </xf>
    <xf numFmtId="0" fontId="3" fillId="0" borderId="161" xfId="1" applyFont="1" applyBorder="1" applyAlignment="1" applyProtection="1">
      <alignment horizontal="center" vertical="center" wrapText="1"/>
    </xf>
    <xf numFmtId="0" fontId="3" fillId="0" borderId="165" xfId="1" applyFont="1" applyBorder="1" applyAlignment="1" applyProtection="1">
      <alignment horizontal="center" vertical="center" wrapText="1"/>
    </xf>
    <xf numFmtId="0" fontId="35" fillId="0" borderId="163" xfId="1" applyFont="1" applyFill="1" applyBorder="1" applyAlignment="1" applyProtection="1">
      <alignment horizontal="left" vertical="center"/>
    </xf>
    <xf numFmtId="0" fontId="35" fillId="0" borderId="164" xfId="1" applyFont="1" applyFill="1" applyBorder="1" applyAlignment="1" applyProtection="1">
      <alignment horizontal="left" vertical="center"/>
    </xf>
    <xf numFmtId="0" fontId="35" fillId="0" borderId="172" xfId="1" applyFont="1" applyFill="1" applyBorder="1" applyAlignment="1" applyProtection="1">
      <alignment horizontal="left" vertical="center"/>
    </xf>
    <xf numFmtId="0" fontId="35" fillId="0" borderId="188" xfId="1" applyFont="1" applyFill="1" applyBorder="1" applyAlignment="1" applyProtection="1">
      <alignment horizontal="left" vertical="center"/>
    </xf>
    <xf numFmtId="0" fontId="35" fillId="0" borderId="167" xfId="1" applyFont="1" applyFill="1" applyBorder="1" applyAlignment="1" applyProtection="1">
      <alignment horizontal="left" vertical="center"/>
    </xf>
    <xf numFmtId="0" fontId="35" fillId="0" borderId="168" xfId="1" applyFont="1" applyFill="1" applyBorder="1" applyAlignment="1" applyProtection="1">
      <alignment horizontal="left" vertical="center"/>
    </xf>
    <xf numFmtId="0" fontId="3" fillId="0" borderId="198" xfId="1" applyFont="1" applyBorder="1" applyAlignment="1" applyProtection="1">
      <alignment horizontal="left" vertical="center" wrapText="1"/>
    </xf>
    <xf numFmtId="0" fontId="3" fillId="0" borderId="201" xfId="1" applyFont="1" applyBorder="1" applyAlignment="1" applyProtection="1">
      <alignment horizontal="left" vertical="center" wrapText="1"/>
    </xf>
    <xf numFmtId="0" fontId="3" fillId="0" borderId="199" xfId="1" applyFont="1" applyBorder="1" applyAlignment="1" applyProtection="1">
      <alignment horizontal="left" vertical="center" wrapText="1"/>
    </xf>
    <xf numFmtId="0" fontId="8" fillId="0" borderId="205" xfId="1" applyFont="1" applyBorder="1" applyAlignment="1" applyProtection="1">
      <alignment horizontal="center" vertical="center"/>
    </xf>
    <xf numFmtId="0" fontId="8" fillId="0" borderId="206" xfId="1" applyFont="1" applyBorder="1" applyAlignment="1" applyProtection="1">
      <alignment horizontal="center" vertical="center"/>
    </xf>
    <xf numFmtId="0" fontId="8" fillId="0" borderId="207" xfId="1" applyFont="1" applyBorder="1" applyAlignment="1" applyProtection="1">
      <alignment horizontal="center" vertical="center"/>
    </xf>
    <xf numFmtId="0" fontId="8" fillId="0" borderId="210" xfId="1" applyFont="1" applyBorder="1" applyAlignment="1" applyProtection="1">
      <alignment horizontal="center" vertical="center" wrapText="1"/>
    </xf>
    <xf numFmtId="0" fontId="8" fillId="0" borderId="211" xfId="1" applyFont="1" applyBorder="1" applyAlignment="1" applyProtection="1">
      <alignment horizontal="center" vertical="center" wrapText="1"/>
    </xf>
    <xf numFmtId="0" fontId="8" fillId="0" borderId="212" xfId="1" applyFont="1" applyBorder="1" applyAlignment="1" applyProtection="1">
      <alignment horizontal="center" vertical="center" wrapText="1"/>
    </xf>
    <xf numFmtId="0" fontId="8" fillId="0" borderId="175"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192" xfId="1" applyFont="1" applyFill="1" applyBorder="1" applyAlignment="1" applyProtection="1">
      <alignment horizontal="center" vertical="center" wrapText="1"/>
    </xf>
    <xf numFmtId="0" fontId="3" fillId="0" borderId="183" xfId="1" applyFont="1" applyFill="1" applyBorder="1" applyAlignment="1" applyProtection="1">
      <alignment horizontal="center" vertical="center"/>
    </xf>
    <xf numFmtId="0" fontId="3" fillId="0" borderId="184" xfId="1" applyFont="1" applyFill="1" applyBorder="1" applyAlignment="1" applyProtection="1">
      <alignment horizontal="center" vertical="center"/>
    </xf>
    <xf numFmtId="0" fontId="3" fillId="0" borderId="185" xfId="1" applyFont="1" applyFill="1" applyBorder="1" applyAlignment="1" applyProtection="1">
      <alignment horizontal="center" vertical="center"/>
    </xf>
    <xf numFmtId="0" fontId="35" fillId="0" borderId="1" xfId="5" applyFont="1" applyAlignment="1">
      <alignment horizontal="left" vertical="center" wrapText="1"/>
    </xf>
    <xf numFmtId="0" fontId="3" fillId="0" borderId="1" xfId="5" applyFont="1" applyAlignment="1" applyProtection="1">
      <alignment horizontal="left" vertical="center" wrapText="1"/>
    </xf>
    <xf numFmtId="0" fontId="3" fillId="0" borderId="177" xfId="1" applyFont="1" applyBorder="1" applyAlignment="1" applyProtection="1">
      <alignment horizontal="center" vertical="center" wrapText="1"/>
    </xf>
    <xf numFmtId="0" fontId="3" fillId="0" borderId="215" xfId="1" applyFont="1" applyBorder="1" applyAlignment="1" applyProtection="1">
      <alignment horizontal="center" vertical="center" wrapText="1"/>
    </xf>
    <xf numFmtId="0" fontId="3" fillId="0" borderId="214" xfId="1" applyFont="1" applyBorder="1" applyAlignment="1" applyProtection="1">
      <alignment horizontal="center" vertical="center" wrapText="1"/>
    </xf>
    <xf numFmtId="0" fontId="3" fillId="0" borderId="163" xfId="1" applyFont="1" applyBorder="1" applyAlignment="1" applyProtection="1">
      <alignment horizontal="center" vertical="center" wrapText="1"/>
    </xf>
    <xf numFmtId="0" fontId="3" fillId="0" borderId="172" xfId="1" applyFont="1" applyBorder="1" applyAlignment="1" applyProtection="1">
      <alignment horizontal="left" vertical="center" wrapText="1"/>
    </xf>
    <xf numFmtId="0" fontId="3" fillId="0" borderId="188" xfId="1" applyFont="1" applyBorder="1" applyAlignment="1" applyProtection="1">
      <alignment horizontal="left" vertical="center" wrapText="1"/>
    </xf>
    <xf numFmtId="0" fontId="3" fillId="0" borderId="172" xfId="1" applyFont="1" applyFill="1" applyBorder="1" applyAlignment="1" applyProtection="1">
      <alignment horizontal="left" vertical="center"/>
    </xf>
    <xf numFmtId="0" fontId="3" fillId="0" borderId="188" xfId="1" applyFont="1" applyFill="1" applyBorder="1" applyAlignment="1" applyProtection="1">
      <alignment horizontal="left" vertical="center"/>
    </xf>
    <xf numFmtId="0" fontId="3" fillId="0" borderId="216" xfId="1" applyFont="1" applyBorder="1" applyAlignment="1" applyProtection="1">
      <alignment horizontal="left" vertical="center" wrapText="1"/>
    </xf>
    <xf numFmtId="0" fontId="3" fillId="0" borderId="217" xfId="1" applyFont="1" applyBorder="1" applyAlignment="1" applyProtection="1">
      <alignment horizontal="left" vertical="center" wrapText="1"/>
    </xf>
    <xf numFmtId="0" fontId="8" fillId="0" borderId="192" xfId="1" applyFont="1" applyBorder="1" applyAlignment="1" applyProtection="1">
      <alignment horizontal="center" vertical="center"/>
    </xf>
    <xf numFmtId="0" fontId="39" fillId="0" borderId="1" xfId="1" applyFont="1" applyBorder="1" applyAlignment="1" applyProtection="1">
      <alignment horizontal="left" vertical="center" wrapText="1"/>
      <protection locked="0"/>
    </xf>
    <xf numFmtId="0" fontId="7" fillId="0" borderId="53" xfId="0" applyFont="1" applyBorder="1" applyAlignment="1">
      <alignment horizontal="center" vertical="center" wrapText="1"/>
    </xf>
    <xf numFmtId="0" fontId="5" fillId="0" borderId="87" xfId="0" applyFont="1" applyBorder="1"/>
    <xf numFmtId="0" fontId="3" fillId="0" borderId="41" xfId="0" applyFont="1" applyBorder="1" applyAlignment="1">
      <alignment horizontal="center" vertical="center" wrapText="1"/>
    </xf>
    <xf numFmtId="2" fontId="3" fillId="0" borderId="64"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5" fillId="0" borderId="54" xfId="0" applyFont="1" applyBorder="1"/>
    <xf numFmtId="0" fontId="3" fillId="0" borderId="85" xfId="0" applyFont="1" applyBorder="1" applyAlignment="1">
      <alignment horizontal="center" vertical="center" wrapText="1"/>
    </xf>
    <xf numFmtId="0" fontId="3" fillId="0" borderId="61" xfId="0" applyFont="1" applyBorder="1" applyAlignment="1">
      <alignment horizontal="center" vertical="center"/>
    </xf>
    <xf numFmtId="0" fontId="5" fillId="0" borderId="69" xfId="0" applyFont="1" applyBorder="1"/>
    <xf numFmtId="0" fontId="5" fillId="0" borderId="77" xfId="0" applyFont="1" applyBorder="1"/>
    <xf numFmtId="0" fontId="3" fillId="2" borderId="72" xfId="0" applyFont="1" applyFill="1" applyBorder="1" applyAlignment="1">
      <alignment vertical="center" wrapText="1"/>
    </xf>
    <xf numFmtId="0" fontId="3" fillId="2" borderId="105" xfId="0" applyFont="1" applyFill="1" applyBorder="1" applyAlignment="1">
      <alignment horizontal="left" vertical="center" wrapText="1"/>
    </xf>
    <xf numFmtId="0" fontId="5" fillId="0" borderId="107" xfId="0" applyFont="1" applyBorder="1"/>
    <xf numFmtId="0" fontId="3" fillId="2" borderId="139" xfId="0" applyFont="1" applyFill="1" applyBorder="1" applyAlignment="1">
      <alignment horizontal="center" vertical="center" wrapText="1"/>
    </xf>
    <xf numFmtId="0" fontId="17" fillId="0" borderId="35" xfId="0" applyFont="1" applyBorder="1" applyAlignment="1">
      <alignment horizontal="center" vertical="center"/>
    </xf>
    <xf numFmtId="0" fontId="3" fillId="2" borderId="72" xfId="0" applyFont="1" applyFill="1" applyBorder="1" applyAlignment="1">
      <alignment horizontal="left" vertical="center" wrapText="1"/>
    </xf>
    <xf numFmtId="0" fontId="3" fillId="2" borderId="89" xfId="0" applyFont="1" applyFill="1" applyBorder="1" applyAlignment="1">
      <alignment horizontal="left" vertical="center" wrapText="1"/>
    </xf>
    <xf numFmtId="0" fontId="5" fillId="0" borderId="83" xfId="0" applyFont="1" applyBorder="1"/>
    <xf numFmtId="0" fontId="3" fillId="0" borderId="65" xfId="0" applyFont="1" applyBorder="1" applyAlignment="1">
      <alignment horizontal="center" vertical="center" wrapText="1"/>
    </xf>
    <xf numFmtId="0" fontId="3" fillId="0" borderId="52" xfId="0" applyFont="1" applyBorder="1" applyAlignment="1">
      <alignment horizontal="center" vertical="center"/>
    </xf>
    <xf numFmtId="0" fontId="3" fillId="0" borderId="1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5" xfId="0" applyFont="1" applyBorder="1" applyAlignment="1">
      <alignment horizontal="center" vertical="center"/>
    </xf>
    <xf numFmtId="0" fontId="8" fillId="0" borderId="45" xfId="0" applyFont="1" applyBorder="1" applyAlignment="1">
      <alignment horizontal="center" vertical="center" wrapText="1"/>
    </xf>
    <xf numFmtId="0" fontId="5" fillId="0" borderId="81" xfId="0" applyFont="1" applyBorder="1"/>
    <xf numFmtId="0" fontId="5" fillId="0" borderId="74" xfId="0" applyFont="1" applyBorder="1"/>
    <xf numFmtId="0" fontId="3" fillId="2" borderId="35" xfId="0" applyFont="1" applyFill="1" applyBorder="1" applyAlignment="1">
      <alignment horizontal="center" vertical="center" wrapText="1"/>
    </xf>
    <xf numFmtId="0" fontId="3" fillId="0" borderId="3" xfId="0" applyFont="1" applyBorder="1" applyAlignment="1">
      <alignment horizontal="left" vertical="center"/>
    </xf>
    <xf numFmtId="0" fontId="3" fillId="0" borderId="35" xfId="0" applyFont="1" applyBorder="1" applyAlignment="1">
      <alignment horizontal="center" vertical="center"/>
    </xf>
    <xf numFmtId="0" fontId="3" fillId="0" borderId="69" xfId="0" applyFont="1" applyBorder="1" applyAlignment="1">
      <alignment horizontal="center" vertical="center"/>
    </xf>
    <xf numFmtId="0" fontId="3" fillId="0" borderId="36" xfId="0" applyFont="1" applyBorder="1" applyAlignment="1">
      <alignment horizontal="left" vertical="center"/>
    </xf>
    <xf numFmtId="0" fontId="13" fillId="0" borderId="3" xfId="0" applyFont="1" applyBorder="1" applyAlignment="1">
      <alignment horizontal="left" vertical="center" wrapText="1"/>
    </xf>
    <xf numFmtId="0" fontId="3" fillId="0" borderId="48" xfId="0" applyFont="1" applyBorder="1" applyAlignment="1">
      <alignment horizontal="center" vertical="center"/>
    </xf>
    <xf numFmtId="0" fontId="3" fillId="0" borderId="48" xfId="0" applyFont="1" applyBorder="1" applyAlignment="1">
      <alignment vertical="center"/>
    </xf>
  </cellXfs>
  <cellStyles count="7">
    <cellStyle name="Čárka" xfId="2" builtinId="3"/>
    <cellStyle name="Normální" xfId="0" builtinId="0"/>
    <cellStyle name="normální 2" xfId="1"/>
    <cellStyle name="Normální 3" xfId="3"/>
    <cellStyle name="Normální 4" xfId="4"/>
    <cellStyle name="Normální 5" xfId="5"/>
    <cellStyle name="Procenta" xfId="6" builtinId="5"/>
  </cellStyles>
  <dxfs count="3">
    <dxf>
      <fill>
        <patternFill patternType="solid">
          <fgColor rgb="FFFFCC00"/>
          <bgColor rgb="FFFFCC00"/>
        </patternFill>
      </fill>
      <border>
        <left/>
        <right/>
        <top/>
        <bottom/>
      </border>
    </dxf>
    <dxf>
      <fill>
        <patternFill patternType="solid">
          <fgColor rgb="FFFFCC00"/>
          <bgColor rgb="FFFFCC00"/>
        </patternFill>
      </fill>
      <border>
        <left/>
        <right/>
        <top/>
        <bottom/>
      </border>
    </dxf>
    <dxf>
      <fill>
        <patternFill patternType="solid">
          <fgColor rgb="FFFFCC00"/>
          <bgColor rgb="FFFFCC00"/>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absoluteAnchor>
    <xdr:pos x="2924175" y="7000875"/>
    <xdr:ext cx="3971925" cy="533400"/>
    <xdr:grpSp>
      <xdr:nvGrpSpPr>
        <xdr:cNvPr id="2" name="Shape 1"/>
        <xdr:cNvGrpSpPr/>
      </xdr:nvGrpSpPr>
      <xdr:grpSpPr>
        <a:xfrm>
          <a:off x="2924175" y="7000875"/>
          <a:ext cx="3971925" cy="533400"/>
          <a:chOff x="3364799" y="3646650"/>
          <a:chExt cx="3962400" cy="266699"/>
        </a:xfrm>
      </xdr:grpSpPr>
      <xdr:sp macro="" textlink="">
        <xdr:nvSpPr>
          <xdr:cNvPr id="3"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000875"/>
    <xdr:ext cx="3971925" cy="533400"/>
    <xdr:grpSp>
      <xdr:nvGrpSpPr>
        <xdr:cNvPr id="4" name="Shape 1"/>
        <xdr:cNvGrpSpPr/>
      </xdr:nvGrpSpPr>
      <xdr:grpSpPr>
        <a:xfrm>
          <a:off x="2924175" y="7000875"/>
          <a:ext cx="3971925" cy="533400"/>
          <a:chOff x="3364799" y="3646650"/>
          <a:chExt cx="3962400" cy="266699"/>
        </a:xfrm>
      </xdr:grpSpPr>
      <xdr:sp macro="" textlink="">
        <xdr:nvSpPr>
          <xdr:cNvPr id="5"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6" name="Shape 1"/>
        <xdr:cNvGrpSpPr/>
      </xdr:nvGrpSpPr>
      <xdr:grpSpPr>
        <a:xfrm>
          <a:off x="2924175" y="7324725"/>
          <a:ext cx="3971925" cy="533400"/>
          <a:chOff x="3364799" y="3646650"/>
          <a:chExt cx="3962400" cy="266699"/>
        </a:xfrm>
      </xdr:grpSpPr>
      <xdr:sp macro="" textlink="">
        <xdr:nvSpPr>
          <xdr:cNvPr id="7"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8" name="Shape 1"/>
        <xdr:cNvGrpSpPr/>
      </xdr:nvGrpSpPr>
      <xdr:grpSpPr>
        <a:xfrm>
          <a:off x="2924175" y="7324725"/>
          <a:ext cx="3971925" cy="533400"/>
          <a:chOff x="3364799" y="3646650"/>
          <a:chExt cx="3962400" cy="266699"/>
        </a:xfrm>
      </xdr:grpSpPr>
      <xdr:sp macro="" textlink="">
        <xdr:nvSpPr>
          <xdr:cNvPr id="9"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10" name="Shape 1"/>
        <xdr:cNvGrpSpPr/>
      </xdr:nvGrpSpPr>
      <xdr:grpSpPr>
        <a:xfrm>
          <a:off x="2924175" y="7324725"/>
          <a:ext cx="3971925" cy="533400"/>
          <a:chOff x="3364799" y="3646650"/>
          <a:chExt cx="3962400" cy="266699"/>
        </a:xfrm>
      </xdr:grpSpPr>
      <xdr:sp macro="" textlink="">
        <xdr:nvSpPr>
          <xdr:cNvPr id="11"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000875"/>
    <xdr:ext cx="3971925" cy="533400"/>
    <xdr:grpSp>
      <xdr:nvGrpSpPr>
        <xdr:cNvPr id="12" name="Shape 1"/>
        <xdr:cNvGrpSpPr/>
      </xdr:nvGrpSpPr>
      <xdr:grpSpPr>
        <a:xfrm>
          <a:off x="2924175" y="7000875"/>
          <a:ext cx="3971925" cy="533400"/>
          <a:chOff x="3364799" y="3646650"/>
          <a:chExt cx="3962400" cy="266699"/>
        </a:xfrm>
      </xdr:grpSpPr>
      <xdr:sp macro="" textlink="">
        <xdr:nvSpPr>
          <xdr:cNvPr id="13"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000875"/>
    <xdr:ext cx="3971925" cy="533400"/>
    <xdr:grpSp>
      <xdr:nvGrpSpPr>
        <xdr:cNvPr id="14" name="Shape 1"/>
        <xdr:cNvGrpSpPr/>
      </xdr:nvGrpSpPr>
      <xdr:grpSpPr>
        <a:xfrm>
          <a:off x="2924175" y="7000875"/>
          <a:ext cx="3971925" cy="533400"/>
          <a:chOff x="3364799" y="3646650"/>
          <a:chExt cx="3962400" cy="266699"/>
        </a:xfrm>
      </xdr:grpSpPr>
      <xdr:sp macro="" textlink="">
        <xdr:nvSpPr>
          <xdr:cNvPr id="15"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16" name="Shape 1"/>
        <xdr:cNvGrpSpPr/>
      </xdr:nvGrpSpPr>
      <xdr:grpSpPr>
        <a:xfrm>
          <a:off x="2924175" y="7324725"/>
          <a:ext cx="3971925" cy="533400"/>
          <a:chOff x="3364799" y="3646650"/>
          <a:chExt cx="3962400" cy="266699"/>
        </a:xfrm>
      </xdr:grpSpPr>
      <xdr:sp macro="" textlink="">
        <xdr:nvSpPr>
          <xdr:cNvPr id="17"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18" name="Shape 1"/>
        <xdr:cNvGrpSpPr/>
      </xdr:nvGrpSpPr>
      <xdr:grpSpPr>
        <a:xfrm>
          <a:off x="2924175" y="7324725"/>
          <a:ext cx="3971925" cy="533400"/>
          <a:chOff x="3364799" y="3646650"/>
          <a:chExt cx="3962400" cy="266699"/>
        </a:xfrm>
      </xdr:grpSpPr>
      <xdr:sp macro="" textlink="">
        <xdr:nvSpPr>
          <xdr:cNvPr id="19"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000875"/>
    <xdr:ext cx="3971925" cy="533400"/>
    <xdr:grpSp>
      <xdr:nvGrpSpPr>
        <xdr:cNvPr id="20" name="Shape 1"/>
        <xdr:cNvGrpSpPr/>
      </xdr:nvGrpSpPr>
      <xdr:grpSpPr>
        <a:xfrm>
          <a:off x="2924175" y="7000875"/>
          <a:ext cx="3971925" cy="533400"/>
          <a:chOff x="3364799" y="3646650"/>
          <a:chExt cx="3962400" cy="266699"/>
        </a:xfrm>
      </xdr:grpSpPr>
      <xdr:sp macro="" textlink="">
        <xdr:nvSpPr>
          <xdr:cNvPr id="21"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000875"/>
    <xdr:ext cx="3971925" cy="533400"/>
    <xdr:grpSp>
      <xdr:nvGrpSpPr>
        <xdr:cNvPr id="22" name="Shape 1"/>
        <xdr:cNvGrpSpPr/>
      </xdr:nvGrpSpPr>
      <xdr:grpSpPr>
        <a:xfrm>
          <a:off x="2924175" y="7000875"/>
          <a:ext cx="3971925" cy="533400"/>
          <a:chOff x="3364799" y="3646650"/>
          <a:chExt cx="3962400" cy="266699"/>
        </a:xfrm>
      </xdr:grpSpPr>
      <xdr:sp macro="" textlink="">
        <xdr:nvSpPr>
          <xdr:cNvPr id="23"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24" name="Shape 1"/>
        <xdr:cNvGrpSpPr/>
      </xdr:nvGrpSpPr>
      <xdr:grpSpPr>
        <a:xfrm>
          <a:off x="2924175" y="7324725"/>
          <a:ext cx="3971925" cy="533400"/>
          <a:chOff x="3364799" y="3646650"/>
          <a:chExt cx="3962400" cy="266699"/>
        </a:xfrm>
      </xdr:grpSpPr>
      <xdr:sp macro="" textlink="">
        <xdr:nvSpPr>
          <xdr:cNvPr id="25"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26" name="Shape 1"/>
        <xdr:cNvGrpSpPr/>
      </xdr:nvGrpSpPr>
      <xdr:grpSpPr>
        <a:xfrm>
          <a:off x="2924175" y="7324725"/>
          <a:ext cx="3971925" cy="533400"/>
          <a:chOff x="3364799" y="3646650"/>
          <a:chExt cx="3962400" cy="266699"/>
        </a:xfrm>
      </xdr:grpSpPr>
      <xdr:sp macro="" textlink="">
        <xdr:nvSpPr>
          <xdr:cNvPr id="27"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000875"/>
    <xdr:ext cx="3971925" cy="533400"/>
    <xdr:grpSp>
      <xdr:nvGrpSpPr>
        <xdr:cNvPr id="28" name="Shape 1"/>
        <xdr:cNvGrpSpPr/>
      </xdr:nvGrpSpPr>
      <xdr:grpSpPr>
        <a:xfrm>
          <a:off x="2924175" y="7000875"/>
          <a:ext cx="3971925" cy="533400"/>
          <a:chOff x="3364799" y="3646650"/>
          <a:chExt cx="3962400" cy="266699"/>
        </a:xfrm>
      </xdr:grpSpPr>
      <xdr:sp macro="" textlink="">
        <xdr:nvSpPr>
          <xdr:cNvPr id="29"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000875"/>
    <xdr:ext cx="3971925" cy="533400"/>
    <xdr:grpSp>
      <xdr:nvGrpSpPr>
        <xdr:cNvPr id="30" name="Shape 1"/>
        <xdr:cNvGrpSpPr/>
      </xdr:nvGrpSpPr>
      <xdr:grpSpPr>
        <a:xfrm>
          <a:off x="2924175" y="7000875"/>
          <a:ext cx="3971925" cy="533400"/>
          <a:chOff x="3364799" y="3646650"/>
          <a:chExt cx="3962400" cy="266699"/>
        </a:xfrm>
      </xdr:grpSpPr>
      <xdr:sp macro="" textlink="">
        <xdr:nvSpPr>
          <xdr:cNvPr id="31"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32" name="Shape 1"/>
        <xdr:cNvGrpSpPr/>
      </xdr:nvGrpSpPr>
      <xdr:grpSpPr>
        <a:xfrm>
          <a:off x="2924175" y="7324725"/>
          <a:ext cx="3971925" cy="533400"/>
          <a:chOff x="3364799" y="3646650"/>
          <a:chExt cx="3962400" cy="266699"/>
        </a:xfrm>
      </xdr:grpSpPr>
      <xdr:sp macro="" textlink="">
        <xdr:nvSpPr>
          <xdr:cNvPr id="33"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34" name="Shape 1"/>
        <xdr:cNvGrpSpPr/>
      </xdr:nvGrpSpPr>
      <xdr:grpSpPr>
        <a:xfrm>
          <a:off x="2924175" y="7324725"/>
          <a:ext cx="3971925" cy="533400"/>
          <a:chOff x="3364799" y="3646650"/>
          <a:chExt cx="3962400" cy="266699"/>
        </a:xfrm>
      </xdr:grpSpPr>
      <xdr:sp macro="" textlink="">
        <xdr:nvSpPr>
          <xdr:cNvPr id="35"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000875"/>
    <xdr:ext cx="3971925" cy="533400"/>
    <xdr:grpSp>
      <xdr:nvGrpSpPr>
        <xdr:cNvPr id="36" name="Shape 1"/>
        <xdr:cNvGrpSpPr/>
      </xdr:nvGrpSpPr>
      <xdr:grpSpPr>
        <a:xfrm>
          <a:off x="2924175" y="7000875"/>
          <a:ext cx="3971925" cy="533400"/>
          <a:chOff x="3364799" y="3646650"/>
          <a:chExt cx="3962400" cy="266699"/>
        </a:xfrm>
      </xdr:grpSpPr>
      <xdr:sp macro="" textlink="">
        <xdr:nvSpPr>
          <xdr:cNvPr id="37"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000875"/>
    <xdr:ext cx="3971925" cy="533400"/>
    <xdr:grpSp>
      <xdr:nvGrpSpPr>
        <xdr:cNvPr id="38" name="Shape 1"/>
        <xdr:cNvGrpSpPr/>
      </xdr:nvGrpSpPr>
      <xdr:grpSpPr>
        <a:xfrm>
          <a:off x="2924175" y="7000875"/>
          <a:ext cx="3971925" cy="533400"/>
          <a:chOff x="3364799" y="3646650"/>
          <a:chExt cx="3962400" cy="266699"/>
        </a:xfrm>
      </xdr:grpSpPr>
      <xdr:sp macro="" textlink="">
        <xdr:nvSpPr>
          <xdr:cNvPr id="39"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absoluteAnchor>
    <xdr:pos x="2924175" y="7324725"/>
    <xdr:ext cx="3971925" cy="533400"/>
    <xdr:grpSp>
      <xdr:nvGrpSpPr>
        <xdr:cNvPr id="40" name="Shape 1"/>
        <xdr:cNvGrpSpPr/>
      </xdr:nvGrpSpPr>
      <xdr:grpSpPr>
        <a:xfrm>
          <a:off x="2924175" y="7324725"/>
          <a:ext cx="3971925" cy="533400"/>
          <a:chOff x="3364799" y="3646650"/>
          <a:chExt cx="3962400" cy="266699"/>
        </a:xfrm>
      </xdr:grpSpPr>
      <xdr:sp macro="" textlink="">
        <xdr:nvSpPr>
          <xdr:cNvPr id="41" name="Shape 2"/>
          <xdr:cNvSpPr/>
        </xdr:nvSpPr>
        <xdr:spPr>
          <a:xfrm rot="10560000">
            <a:off x="3364799" y="3646650"/>
            <a:ext cx="3962400" cy="266699"/>
          </a:xfrm>
          <a:prstGeom prst="rect">
            <a:avLst/>
          </a:prstGeom>
          <a:noFill/>
          <a:ln>
            <a:noFill/>
          </a:ln>
        </xdr:spPr>
        <xdr:txBody>
          <a:bodyPr lIns="91425" tIns="91425" rIns="91425" bIns="91425" anchor="ctr" anchorCtr="0">
            <a:noAutofit/>
          </a:bodyPr>
          <a:lstStyle/>
          <a:p>
            <a:pPr>
              <a:spcBef>
                <a:spcPts val="0"/>
              </a:spcBef>
              <a:buNone/>
            </a:pPr>
            <a:endParaRPr/>
          </a:p>
        </xdr:txBody>
      </xdr:sp>
    </xdr:grpSp>
    <xdr:clientData fLocksWithSheet="0"/>
  </xdr:absoluteAnchor>
</xdr:wsDr>
</file>

<file path=xl/drawings/drawing2.xml><?xml version="1.0" encoding="utf-8"?>
<xdr:wsDr xmlns:xdr="http://schemas.openxmlformats.org/drawingml/2006/spreadsheetDrawing" xmlns:a="http://schemas.openxmlformats.org/drawingml/2006/main">
  <xdr:absoluteAnchor>
    <xdr:pos x="-9525" y="466725"/>
    <xdr:ext cx="38100" cy="2876550"/>
    <xdr:grpSp>
      <xdr:nvGrpSpPr>
        <xdr:cNvPr id="2" name="Shape 1"/>
        <xdr:cNvGrpSpPr/>
      </xdr:nvGrpSpPr>
      <xdr:grpSpPr>
        <a:xfrm>
          <a:off x="-9525" y="466725"/>
          <a:ext cx="38100" cy="2876550"/>
          <a:chOff x="5346000" y="2341725"/>
          <a:chExt cx="0" cy="2876550"/>
        </a:xfrm>
      </xdr:grpSpPr>
      <xdr:cxnSp macro="">
        <xdr:nvCxnSpPr>
          <xdr:cNvPr id="3" name="Shape 3"/>
          <xdr:cNvCxnSpPr/>
        </xdr:nvCxnSpPr>
        <xdr:spPr>
          <a:xfrm>
            <a:off x="5346000" y="2341725"/>
            <a:ext cx="0" cy="2876550"/>
          </a:xfrm>
          <a:prstGeom prst="straightConnector1">
            <a:avLst/>
          </a:prstGeom>
          <a:noFill/>
          <a:ln w="9525" cap="flat">
            <a:solidFill>
              <a:srgbClr val="000000"/>
            </a:solidFill>
            <a:prstDash val="solid"/>
            <a:miter/>
            <a:headEnd type="none" w="med" len="med"/>
            <a:tailEnd type="none" w="med" len="med"/>
          </a:ln>
        </xdr:spPr>
      </xdr:cxnSp>
    </xdr:grpSp>
    <xdr:clientData fLocksWithSheet="0"/>
  </xdr:absoluteAnchor>
  <xdr:absoluteAnchor>
    <xdr:pos x="-9525" y="419100"/>
    <xdr:ext cx="38100" cy="2924175"/>
    <xdr:grpSp>
      <xdr:nvGrpSpPr>
        <xdr:cNvPr id="4" name="Shape 1"/>
        <xdr:cNvGrpSpPr/>
      </xdr:nvGrpSpPr>
      <xdr:grpSpPr>
        <a:xfrm>
          <a:off x="-9525" y="419100"/>
          <a:ext cx="38100" cy="2924175"/>
          <a:chOff x="5346000" y="2317912"/>
          <a:chExt cx="0" cy="2924175"/>
        </a:xfrm>
      </xdr:grpSpPr>
      <xdr:cxnSp macro="">
        <xdr:nvCxnSpPr>
          <xdr:cNvPr id="5" name="Shape 4"/>
          <xdr:cNvCxnSpPr/>
        </xdr:nvCxnSpPr>
        <xdr:spPr>
          <a:xfrm rot="10800000">
            <a:off x="5346000" y="2317912"/>
            <a:ext cx="0" cy="2924175"/>
          </a:xfrm>
          <a:prstGeom prst="straightConnector1">
            <a:avLst/>
          </a:prstGeom>
          <a:noFill/>
          <a:ln w="9525" cap="flat">
            <a:solidFill>
              <a:srgbClr val="000000"/>
            </a:solidFill>
            <a:prstDash val="solid"/>
            <a:miter/>
            <a:headEnd type="none" w="med" len="med"/>
            <a:tailEnd type="none" w="med" len="med"/>
          </a:ln>
        </xdr:spPr>
      </xdr:cxnSp>
    </xdr:grpSp>
    <xdr:clientData fLocksWithSheet="0"/>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447675</xdr:colOff>
      <xdr:row>54</xdr:row>
      <xdr:rowOff>152400</xdr:rowOff>
    </xdr:to>
    <xdr:sp macro="" textlink="">
      <xdr:nvSpPr>
        <xdr:cNvPr id="1032"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447675</xdr:colOff>
      <xdr:row>54</xdr:row>
      <xdr:rowOff>152400</xdr:rowOff>
    </xdr:to>
    <xdr:sp macro="" textlink="">
      <xdr:nvSpPr>
        <xdr:cNvPr id="2"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447675</xdr:colOff>
      <xdr:row>54</xdr:row>
      <xdr:rowOff>152400</xdr:rowOff>
    </xdr:to>
    <xdr:sp macro="" textlink="">
      <xdr:nvSpPr>
        <xdr:cNvPr id="3"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447675</xdr:colOff>
      <xdr:row>54</xdr:row>
      <xdr:rowOff>152400</xdr:rowOff>
    </xdr:to>
    <xdr:sp macro="" textlink="">
      <xdr:nvSpPr>
        <xdr:cNvPr id="4" name="AutoShape 8"/>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447675</xdr:colOff>
      <xdr:row>54</xdr:row>
      <xdr:rowOff>152400</xdr:rowOff>
    </xdr:to>
    <xdr:sp macro="" textlink="">
      <xdr:nvSpPr>
        <xdr:cNvPr id="5" name="AutoShape 8"/>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447675</xdr:colOff>
      <xdr:row>54</xdr:row>
      <xdr:rowOff>152400</xdr:rowOff>
    </xdr:to>
    <xdr:sp macro="" textlink="">
      <xdr:nvSpPr>
        <xdr:cNvPr id="6"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447675</xdr:colOff>
      <xdr:row>54</xdr:row>
      <xdr:rowOff>152400</xdr:rowOff>
    </xdr:to>
    <xdr:sp macro="" textlink="">
      <xdr:nvSpPr>
        <xdr:cNvPr id="7" name="AutoShape 8"/>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447675</xdr:colOff>
      <xdr:row>54</xdr:row>
      <xdr:rowOff>152400</xdr:rowOff>
    </xdr:to>
    <xdr:sp macro="" textlink="">
      <xdr:nvSpPr>
        <xdr:cNvPr id="8"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447675</xdr:colOff>
      <xdr:row>54</xdr:row>
      <xdr:rowOff>152400</xdr:rowOff>
    </xdr:to>
    <xdr:sp macro="" textlink="">
      <xdr:nvSpPr>
        <xdr:cNvPr id="9" name="AutoShape 8"/>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workbookViewId="0">
      <pane ySplit="5" topLeftCell="A123" activePane="bottomLeft" state="frozen"/>
      <selection pane="bottomLeft" activeCell="B148" sqref="B148"/>
    </sheetView>
  </sheetViews>
  <sheetFormatPr defaultColWidth="17.28515625" defaultRowHeight="15" customHeight="1" x14ac:dyDescent="0.2"/>
  <cols>
    <col min="1" max="1" width="76.28515625" customWidth="1"/>
    <col min="2" max="2" width="13" customWidth="1"/>
    <col min="3" max="3" width="7.42578125" customWidth="1"/>
    <col min="4" max="4" width="10.5703125" customWidth="1"/>
    <col min="5" max="5" width="12.5703125" customWidth="1"/>
    <col min="6" max="15" width="9.140625" customWidth="1"/>
  </cols>
  <sheetData>
    <row r="1" spans="1:15" ht="12.75" customHeight="1" x14ac:dyDescent="0.25">
      <c r="A1" s="815" t="s">
        <v>0</v>
      </c>
      <c r="B1" s="816"/>
      <c r="C1" s="816"/>
      <c r="D1" s="816"/>
      <c r="E1" s="816"/>
      <c r="F1" s="2"/>
      <c r="G1" s="3"/>
      <c r="H1" s="3"/>
      <c r="I1" s="3"/>
      <c r="J1" s="3"/>
      <c r="K1" s="3"/>
      <c r="L1" s="3"/>
      <c r="M1" s="3"/>
      <c r="N1" s="3"/>
      <c r="O1" s="3"/>
    </row>
    <row r="2" spans="1:15" ht="12.75" customHeight="1" x14ac:dyDescent="0.25">
      <c r="A2" s="817"/>
      <c r="B2" s="818"/>
      <c r="C2" s="818"/>
      <c r="D2" s="818"/>
      <c r="E2" s="818"/>
      <c r="F2" s="2"/>
      <c r="G2" s="3"/>
      <c r="H2" s="3"/>
      <c r="I2" s="3"/>
      <c r="J2" s="3"/>
      <c r="K2" s="3"/>
      <c r="L2" s="3"/>
      <c r="M2" s="3"/>
      <c r="N2" s="3"/>
      <c r="O2" s="3"/>
    </row>
    <row r="3" spans="1:15" ht="27.75" customHeight="1" x14ac:dyDescent="0.25">
      <c r="A3" s="822" t="s">
        <v>1</v>
      </c>
      <c r="B3" s="820"/>
      <c r="C3" s="820"/>
      <c r="D3" s="820"/>
      <c r="E3" s="821"/>
      <c r="F3" s="4"/>
      <c r="G3" s="3"/>
      <c r="H3" s="3"/>
      <c r="I3" s="3"/>
      <c r="J3" s="3"/>
      <c r="K3" s="3"/>
      <c r="L3" s="3"/>
      <c r="M3" s="3"/>
      <c r="N3" s="3"/>
      <c r="O3" s="3"/>
    </row>
    <row r="4" spans="1:15" ht="12.75" customHeight="1" x14ac:dyDescent="0.25">
      <c r="A4" s="819" t="s">
        <v>2</v>
      </c>
      <c r="B4" s="820"/>
      <c r="C4" s="820"/>
      <c r="D4" s="820"/>
      <c r="E4" s="821"/>
      <c r="F4" s="2"/>
      <c r="G4" s="3"/>
      <c r="H4" s="3"/>
      <c r="I4" s="3"/>
      <c r="J4" s="3"/>
      <c r="K4" s="3"/>
      <c r="L4" s="3"/>
      <c r="M4" s="3"/>
      <c r="N4" s="3"/>
      <c r="O4" s="3"/>
    </row>
    <row r="5" spans="1:15" ht="22.5" customHeight="1" x14ac:dyDescent="0.25">
      <c r="A5" s="5" t="s">
        <v>3</v>
      </c>
      <c r="B5" s="6" t="s">
        <v>4</v>
      </c>
      <c r="C5" s="7" t="s">
        <v>5</v>
      </c>
      <c r="D5" s="8" t="s">
        <v>6</v>
      </c>
      <c r="E5" s="9" t="s">
        <v>7</v>
      </c>
      <c r="F5" s="2"/>
      <c r="G5" s="3"/>
      <c r="H5" s="3"/>
      <c r="I5" s="3"/>
      <c r="J5" s="3"/>
      <c r="K5" s="3"/>
      <c r="L5" s="3"/>
      <c r="M5" s="3"/>
      <c r="N5" s="3"/>
      <c r="O5" s="3"/>
    </row>
    <row r="6" spans="1:15" ht="12.75" customHeight="1" x14ac:dyDescent="0.25">
      <c r="A6" s="10" t="s">
        <v>8</v>
      </c>
      <c r="B6" s="813"/>
      <c r="C6" s="814"/>
      <c r="D6" s="11" t="s">
        <v>9</v>
      </c>
      <c r="E6" s="12" t="s">
        <v>10</v>
      </c>
      <c r="F6" s="2"/>
      <c r="G6" s="3"/>
      <c r="H6" s="3"/>
      <c r="I6" s="3"/>
      <c r="J6" s="3"/>
      <c r="K6" s="3"/>
      <c r="L6" s="3"/>
      <c r="M6" s="3"/>
      <c r="N6" s="3"/>
      <c r="O6" s="3"/>
    </row>
    <row r="7" spans="1:15" ht="12.75" customHeight="1" x14ac:dyDescent="0.25">
      <c r="A7" s="13" t="s">
        <v>11</v>
      </c>
      <c r="B7" s="14" t="s">
        <v>12</v>
      </c>
      <c r="C7" s="15" t="s">
        <v>13</v>
      </c>
      <c r="D7" s="16">
        <f t="shared" ref="D7:E7" si="0">D8+D16+D27+D35</f>
        <v>83467.895890000014</v>
      </c>
      <c r="E7" s="17">
        <f t="shared" si="0"/>
        <v>86609.998609999995</v>
      </c>
      <c r="F7" s="2"/>
      <c r="G7" s="3"/>
      <c r="H7" s="3"/>
      <c r="I7" s="3"/>
      <c r="J7" s="3"/>
      <c r="K7" s="3"/>
      <c r="L7" s="3"/>
      <c r="M7" s="3"/>
      <c r="N7" s="3"/>
      <c r="O7" s="3"/>
    </row>
    <row r="8" spans="1:15" ht="12.75" customHeight="1" x14ac:dyDescent="0.25">
      <c r="A8" s="13" t="s">
        <v>14</v>
      </c>
      <c r="B8" s="14" t="s">
        <v>15</v>
      </c>
      <c r="C8" s="15" t="s">
        <v>16</v>
      </c>
      <c r="D8" s="18">
        <f t="shared" ref="D8:E8" si="1">SUM(D9:D15)</f>
        <v>9986.8855899999999</v>
      </c>
      <c r="E8" s="19">
        <f t="shared" si="1"/>
        <v>14332.078659999999</v>
      </c>
      <c r="F8" s="2"/>
      <c r="G8" s="3"/>
      <c r="H8" s="3"/>
      <c r="I8" s="3"/>
      <c r="J8" s="3"/>
      <c r="K8" s="3"/>
      <c r="L8" s="3"/>
      <c r="M8" s="3"/>
      <c r="N8" s="3"/>
      <c r="O8" s="3"/>
    </row>
    <row r="9" spans="1:15" ht="12.75" customHeight="1" x14ac:dyDescent="0.25">
      <c r="A9" s="13" t="s">
        <v>17</v>
      </c>
      <c r="B9" s="14" t="s">
        <v>18</v>
      </c>
      <c r="C9" s="15" t="s">
        <v>19</v>
      </c>
      <c r="D9" s="20"/>
      <c r="E9" s="21"/>
      <c r="F9" s="2"/>
      <c r="G9" s="3"/>
      <c r="H9" s="3"/>
      <c r="I9" s="3"/>
      <c r="J9" s="3"/>
      <c r="K9" s="3"/>
      <c r="L9" s="3"/>
      <c r="M9" s="3"/>
      <c r="N9" s="3"/>
      <c r="O9" s="3"/>
    </row>
    <row r="10" spans="1:15" ht="12.75" customHeight="1" x14ac:dyDescent="0.25">
      <c r="A10" s="13" t="s">
        <v>20</v>
      </c>
      <c r="B10" s="14" t="s">
        <v>21</v>
      </c>
      <c r="C10" s="15" t="s">
        <v>22</v>
      </c>
      <c r="D10" s="20">
        <v>9500.7290499999999</v>
      </c>
      <c r="E10" s="21">
        <v>13845.922119999999</v>
      </c>
      <c r="F10" s="2"/>
      <c r="G10" s="3"/>
      <c r="H10" s="3"/>
      <c r="I10" s="3"/>
      <c r="J10" s="3"/>
      <c r="K10" s="3"/>
      <c r="L10" s="3"/>
      <c r="M10" s="3"/>
      <c r="N10" s="3"/>
      <c r="O10" s="3"/>
    </row>
    <row r="11" spans="1:15" ht="12.75" customHeight="1" x14ac:dyDescent="0.25">
      <c r="A11" s="13" t="s">
        <v>23</v>
      </c>
      <c r="B11" s="14" t="s">
        <v>24</v>
      </c>
      <c r="C11" s="15" t="s">
        <v>25</v>
      </c>
      <c r="D11" s="20"/>
      <c r="E11" s="21"/>
      <c r="F11" s="2"/>
      <c r="G11" s="3"/>
      <c r="H11" s="3"/>
      <c r="I11" s="3"/>
      <c r="J11" s="3"/>
      <c r="K11" s="3"/>
      <c r="L11" s="3"/>
      <c r="M11" s="3"/>
      <c r="N11" s="3"/>
      <c r="O11" s="3"/>
    </row>
    <row r="12" spans="1:15" ht="12.75" customHeight="1" x14ac:dyDescent="0.25">
      <c r="A12" s="13" t="s">
        <v>26</v>
      </c>
      <c r="B12" s="14" t="s">
        <v>27</v>
      </c>
      <c r="C12" s="15" t="s">
        <v>28</v>
      </c>
      <c r="D12" s="20">
        <v>338.15654000000001</v>
      </c>
      <c r="E12" s="21">
        <v>338.15654000000001</v>
      </c>
      <c r="F12" s="2"/>
      <c r="G12" s="3"/>
      <c r="H12" s="3"/>
      <c r="I12" s="3"/>
      <c r="J12" s="3"/>
      <c r="K12" s="3"/>
      <c r="L12" s="3"/>
      <c r="M12" s="3"/>
      <c r="N12" s="3"/>
      <c r="O12" s="3"/>
    </row>
    <row r="13" spans="1:15" ht="12.75" customHeight="1" x14ac:dyDescent="0.25">
      <c r="A13" s="13" t="s">
        <v>29</v>
      </c>
      <c r="B13" s="14" t="s">
        <v>30</v>
      </c>
      <c r="C13" s="15" t="s">
        <v>31</v>
      </c>
      <c r="D13" s="20">
        <v>148</v>
      </c>
      <c r="E13" s="21">
        <v>148</v>
      </c>
      <c r="F13" s="2"/>
      <c r="G13" s="3"/>
      <c r="H13" s="3"/>
      <c r="I13" s="3"/>
      <c r="J13" s="3"/>
      <c r="K13" s="3"/>
      <c r="L13" s="3"/>
      <c r="M13" s="3"/>
      <c r="N13" s="3"/>
      <c r="O13" s="3"/>
    </row>
    <row r="14" spans="1:15" ht="12.75" customHeight="1" x14ac:dyDescent="0.25">
      <c r="A14" s="13" t="s">
        <v>32</v>
      </c>
      <c r="B14" s="14" t="s">
        <v>33</v>
      </c>
      <c r="C14" s="15" t="s">
        <v>34</v>
      </c>
      <c r="D14" s="20"/>
      <c r="E14" s="21"/>
      <c r="F14" s="2"/>
      <c r="G14" s="3"/>
      <c r="H14" s="3"/>
      <c r="I14" s="3"/>
      <c r="J14" s="3"/>
      <c r="K14" s="3"/>
      <c r="L14" s="3"/>
      <c r="M14" s="3"/>
      <c r="N14" s="3"/>
      <c r="O14" s="3"/>
    </row>
    <row r="15" spans="1:15" ht="12.75" customHeight="1" x14ac:dyDescent="0.25">
      <c r="A15" s="13" t="s">
        <v>35</v>
      </c>
      <c r="B15" s="14" t="s">
        <v>36</v>
      </c>
      <c r="C15" s="15" t="s">
        <v>37</v>
      </c>
      <c r="D15" s="20"/>
      <c r="E15" s="21"/>
      <c r="F15" s="2"/>
      <c r="G15" s="3"/>
      <c r="H15" s="3"/>
      <c r="I15" s="3"/>
      <c r="J15" s="3"/>
      <c r="K15" s="3"/>
      <c r="L15" s="3"/>
      <c r="M15" s="3"/>
      <c r="N15" s="3"/>
      <c r="O15" s="3"/>
    </row>
    <row r="16" spans="1:15" ht="12.75" customHeight="1" x14ac:dyDescent="0.25">
      <c r="A16" s="22" t="s">
        <v>38</v>
      </c>
      <c r="B16" s="14" t="s">
        <v>39</v>
      </c>
      <c r="C16" s="15" t="s">
        <v>40</v>
      </c>
      <c r="D16" s="18">
        <f t="shared" ref="D16:E16" si="2">SUM(D17:D26)</f>
        <v>174022.95338000002</v>
      </c>
      <c r="E16" s="19">
        <f t="shared" si="2"/>
        <v>171654.0356</v>
      </c>
      <c r="F16" s="2"/>
      <c r="G16" s="3"/>
      <c r="H16" s="3"/>
      <c r="I16" s="3"/>
      <c r="J16" s="3"/>
      <c r="K16" s="3"/>
      <c r="L16" s="3"/>
      <c r="M16" s="3"/>
      <c r="N16" s="3"/>
      <c r="O16" s="3"/>
    </row>
    <row r="17" spans="1:15" ht="12.75" customHeight="1" x14ac:dyDescent="0.25">
      <c r="A17" s="13" t="s">
        <v>41</v>
      </c>
      <c r="B17" s="14" t="s">
        <v>42</v>
      </c>
      <c r="C17" s="15" t="s">
        <v>43</v>
      </c>
      <c r="D17" s="20">
        <v>2011.1</v>
      </c>
      <c r="E17" s="21">
        <v>2011.1</v>
      </c>
      <c r="F17" s="2"/>
      <c r="G17" s="3"/>
      <c r="H17" s="3"/>
      <c r="I17" s="3"/>
      <c r="J17" s="3"/>
      <c r="K17" s="3"/>
      <c r="L17" s="3"/>
      <c r="M17" s="3"/>
      <c r="N17" s="3"/>
      <c r="O17" s="3"/>
    </row>
    <row r="18" spans="1:15" ht="12.75" customHeight="1" x14ac:dyDescent="0.25">
      <c r="A18" s="13" t="s">
        <v>44</v>
      </c>
      <c r="B18" s="14" t="s">
        <v>45</v>
      </c>
      <c r="C18" s="15" t="s">
        <v>46</v>
      </c>
      <c r="D18" s="20"/>
      <c r="E18" s="21">
        <v>155</v>
      </c>
      <c r="F18" s="2"/>
      <c r="G18" s="3"/>
      <c r="H18" s="3"/>
      <c r="I18" s="3"/>
      <c r="J18" s="3"/>
      <c r="K18" s="3"/>
      <c r="L18" s="3"/>
      <c r="M18" s="3"/>
      <c r="N18" s="3"/>
      <c r="O18" s="3"/>
    </row>
    <row r="19" spans="1:15" ht="12.75" customHeight="1" x14ac:dyDescent="0.25">
      <c r="A19" s="13" t="s">
        <v>47</v>
      </c>
      <c r="B19" s="14" t="s">
        <v>48</v>
      </c>
      <c r="C19" s="15" t="s">
        <v>49</v>
      </c>
      <c r="D19" s="20">
        <v>106939.45630000001</v>
      </c>
      <c r="E19" s="21">
        <v>107191.895</v>
      </c>
      <c r="F19" s="2"/>
      <c r="G19" s="3"/>
      <c r="H19" s="3"/>
      <c r="I19" s="3"/>
      <c r="J19" s="3"/>
      <c r="K19" s="3"/>
      <c r="L19" s="3"/>
      <c r="M19" s="3"/>
      <c r="N19" s="3"/>
      <c r="O19" s="3"/>
    </row>
    <row r="20" spans="1:15" ht="12.75" customHeight="1" x14ac:dyDescent="0.25">
      <c r="A20" s="13" t="s">
        <v>50</v>
      </c>
      <c r="B20" s="14" t="s">
        <v>51</v>
      </c>
      <c r="C20" s="15" t="s">
        <v>52</v>
      </c>
      <c r="D20" s="20">
        <v>51135.117080000004</v>
      </c>
      <c r="E20" s="21">
        <v>49641.082029999998</v>
      </c>
      <c r="F20" s="2"/>
      <c r="G20" s="3"/>
      <c r="H20" s="3"/>
      <c r="I20" s="3"/>
      <c r="J20" s="3"/>
      <c r="K20" s="3"/>
      <c r="L20" s="3"/>
      <c r="M20" s="3"/>
      <c r="N20" s="3"/>
      <c r="O20" s="3"/>
    </row>
    <row r="21" spans="1:15" ht="12.75" customHeight="1" x14ac:dyDescent="0.25">
      <c r="A21" s="13" t="s">
        <v>53</v>
      </c>
      <c r="B21" s="14" t="s">
        <v>54</v>
      </c>
      <c r="C21" s="15" t="s">
        <v>55</v>
      </c>
      <c r="D21" s="20"/>
      <c r="E21" s="21"/>
      <c r="F21" s="2"/>
      <c r="G21" s="3"/>
      <c r="H21" s="3"/>
      <c r="I21" s="3"/>
      <c r="J21" s="3"/>
      <c r="K21" s="3"/>
      <c r="L21" s="3"/>
      <c r="M21" s="3"/>
      <c r="N21" s="3"/>
      <c r="O21" s="3"/>
    </row>
    <row r="22" spans="1:15" ht="12.75" customHeight="1" x14ac:dyDescent="0.25">
      <c r="A22" s="13" t="s">
        <v>56</v>
      </c>
      <c r="B22" s="14" t="s">
        <v>57</v>
      </c>
      <c r="C22" s="15" t="s">
        <v>58</v>
      </c>
      <c r="D22" s="20"/>
      <c r="E22" s="21"/>
      <c r="F22" s="2"/>
      <c r="G22" s="3"/>
      <c r="H22" s="3"/>
      <c r="I22" s="3"/>
      <c r="J22" s="3"/>
      <c r="K22" s="3"/>
      <c r="L22" s="3"/>
      <c r="M22" s="3"/>
      <c r="N22" s="3"/>
      <c r="O22" s="3"/>
    </row>
    <row r="23" spans="1:15" ht="12.75" customHeight="1" x14ac:dyDescent="0.25">
      <c r="A23" s="13" t="s">
        <v>59</v>
      </c>
      <c r="B23" s="14" t="s">
        <v>60</v>
      </c>
      <c r="C23" s="15" t="s">
        <v>61</v>
      </c>
      <c r="D23" s="20">
        <v>13937.28</v>
      </c>
      <c r="E23" s="21">
        <v>12654.958570000001</v>
      </c>
      <c r="F23" s="2"/>
      <c r="G23" s="3"/>
      <c r="H23" s="3"/>
      <c r="I23" s="3"/>
      <c r="J23" s="3"/>
      <c r="K23" s="3"/>
      <c r="L23" s="3"/>
      <c r="M23" s="3"/>
      <c r="N23" s="3"/>
      <c r="O23" s="3"/>
    </row>
    <row r="24" spans="1:15" ht="12.75" customHeight="1" x14ac:dyDescent="0.25">
      <c r="A24" s="13" t="s">
        <v>62</v>
      </c>
      <c r="B24" s="14" t="s">
        <v>63</v>
      </c>
      <c r="C24" s="15" t="s">
        <v>64</v>
      </c>
      <c r="D24" s="20"/>
      <c r="E24" s="21"/>
      <c r="F24" s="2"/>
      <c r="G24" s="3"/>
      <c r="H24" s="3"/>
      <c r="I24" s="3"/>
      <c r="J24" s="3"/>
      <c r="K24" s="3"/>
      <c r="L24" s="3"/>
      <c r="M24" s="3"/>
      <c r="N24" s="3"/>
      <c r="O24" s="3"/>
    </row>
    <row r="25" spans="1:15" ht="12.75" customHeight="1" x14ac:dyDescent="0.25">
      <c r="A25" s="13" t="s">
        <v>65</v>
      </c>
      <c r="B25" s="14" t="s">
        <v>66</v>
      </c>
      <c r="C25" s="15" t="s">
        <v>67</v>
      </c>
      <c r="D25" s="20"/>
      <c r="E25" s="21"/>
      <c r="F25" s="2"/>
      <c r="G25" s="3"/>
      <c r="H25" s="3"/>
      <c r="I25" s="3"/>
      <c r="J25" s="3"/>
      <c r="K25" s="3"/>
      <c r="L25" s="3"/>
      <c r="M25" s="3"/>
      <c r="N25" s="3"/>
      <c r="O25" s="3"/>
    </row>
    <row r="26" spans="1:15" ht="12.75" customHeight="1" x14ac:dyDescent="0.25">
      <c r="A26" s="13" t="s">
        <v>68</v>
      </c>
      <c r="B26" s="14" t="s">
        <v>69</v>
      </c>
      <c r="C26" s="15" t="s">
        <v>70</v>
      </c>
      <c r="D26" s="20"/>
      <c r="E26" s="21"/>
      <c r="F26" s="2"/>
      <c r="G26" s="3"/>
      <c r="H26" s="3"/>
      <c r="I26" s="3"/>
      <c r="J26" s="3"/>
      <c r="K26" s="3"/>
      <c r="L26" s="3"/>
      <c r="M26" s="3"/>
      <c r="N26" s="3"/>
      <c r="O26" s="3"/>
    </row>
    <row r="27" spans="1:15" ht="12.75" customHeight="1" x14ac:dyDescent="0.25">
      <c r="A27" s="22" t="s">
        <v>71</v>
      </c>
      <c r="B27" s="14" t="s">
        <v>72</v>
      </c>
      <c r="C27" s="15" t="s">
        <v>73</v>
      </c>
      <c r="D27" s="18">
        <f t="shared" ref="D27:E27" si="3">SUM(D28:D34)</f>
        <v>0</v>
      </c>
      <c r="E27" s="19">
        <f t="shared" si="3"/>
        <v>0</v>
      </c>
      <c r="F27" s="2"/>
      <c r="G27" s="3"/>
      <c r="H27" s="3"/>
      <c r="I27" s="3"/>
      <c r="J27" s="3"/>
      <c r="K27" s="3"/>
      <c r="L27" s="3"/>
      <c r="M27" s="3"/>
      <c r="N27" s="3"/>
      <c r="O27" s="3"/>
    </row>
    <row r="28" spans="1:15" ht="12.75" customHeight="1" x14ac:dyDescent="0.25">
      <c r="A28" s="13" t="s">
        <v>74</v>
      </c>
      <c r="B28" s="14" t="s">
        <v>75</v>
      </c>
      <c r="C28" s="15" t="s">
        <v>76</v>
      </c>
      <c r="D28" s="20"/>
      <c r="E28" s="21"/>
      <c r="F28" s="2"/>
      <c r="G28" s="3"/>
      <c r="H28" s="3"/>
      <c r="I28" s="3"/>
      <c r="J28" s="3"/>
      <c r="K28" s="3"/>
      <c r="L28" s="3"/>
      <c r="M28" s="3"/>
      <c r="N28" s="3"/>
      <c r="O28" s="3"/>
    </row>
    <row r="29" spans="1:15" ht="12.75" customHeight="1" x14ac:dyDescent="0.25">
      <c r="A29" s="13" t="s">
        <v>77</v>
      </c>
      <c r="B29" s="14" t="s">
        <v>78</v>
      </c>
      <c r="C29" s="15" t="s">
        <v>79</v>
      </c>
      <c r="D29" s="20"/>
      <c r="E29" s="21"/>
      <c r="F29" s="2"/>
      <c r="G29" s="3"/>
      <c r="H29" s="3"/>
      <c r="I29" s="3"/>
      <c r="J29" s="3"/>
      <c r="K29" s="3"/>
      <c r="L29" s="3"/>
      <c r="M29" s="3"/>
      <c r="N29" s="3"/>
      <c r="O29" s="3"/>
    </row>
    <row r="30" spans="1:15" ht="12.75" customHeight="1" x14ac:dyDescent="0.25">
      <c r="A30" s="13" t="s">
        <v>80</v>
      </c>
      <c r="B30" s="14" t="s">
        <v>81</v>
      </c>
      <c r="C30" s="15" t="s">
        <v>82</v>
      </c>
      <c r="D30" s="20"/>
      <c r="E30" s="21"/>
      <c r="F30" s="2"/>
      <c r="G30" s="3"/>
      <c r="H30" s="3"/>
      <c r="I30" s="3"/>
      <c r="J30" s="3"/>
      <c r="K30" s="3"/>
      <c r="L30" s="3"/>
      <c r="M30" s="3"/>
      <c r="N30" s="3"/>
      <c r="O30" s="3"/>
    </row>
    <row r="31" spans="1:15" ht="12.75" customHeight="1" x14ac:dyDescent="0.25">
      <c r="A31" s="13" t="s">
        <v>83</v>
      </c>
      <c r="B31" s="14" t="s">
        <v>84</v>
      </c>
      <c r="C31" s="15" t="s">
        <v>85</v>
      </c>
      <c r="D31" s="20"/>
      <c r="E31" s="21"/>
      <c r="F31" s="2"/>
      <c r="G31" s="3"/>
      <c r="H31" s="3"/>
      <c r="I31" s="3"/>
      <c r="J31" s="3"/>
      <c r="K31" s="3"/>
      <c r="L31" s="3"/>
      <c r="M31" s="3"/>
      <c r="N31" s="3"/>
      <c r="O31" s="3"/>
    </row>
    <row r="32" spans="1:15" ht="12.75" customHeight="1" x14ac:dyDescent="0.25">
      <c r="A32" s="13" t="s">
        <v>86</v>
      </c>
      <c r="B32" s="14" t="s">
        <v>87</v>
      </c>
      <c r="C32" s="15" t="s">
        <v>88</v>
      </c>
      <c r="D32" s="20"/>
      <c r="E32" s="21"/>
      <c r="F32" s="2"/>
      <c r="G32" s="3"/>
      <c r="H32" s="3"/>
      <c r="I32" s="3"/>
      <c r="J32" s="3"/>
      <c r="K32" s="3"/>
      <c r="L32" s="3"/>
      <c r="M32" s="3"/>
      <c r="N32" s="3"/>
      <c r="O32" s="3"/>
    </row>
    <row r="33" spans="1:15" ht="12.75" customHeight="1" x14ac:dyDescent="0.25">
      <c r="A33" s="13" t="s">
        <v>89</v>
      </c>
      <c r="B33" s="14" t="s">
        <v>90</v>
      </c>
      <c r="C33" s="15" t="s">
        <v>91</v>
      </c>
      <c r="D33" s="20"/>
      <c r="E33" s="21"/>
      <c r="F33" s="2"/>
      <c r="G33" s="3"/>
      <c r="H33" s="3"/>
      <c r="I33" s="3"/>
      <c r="J33" s="3"/>
      <c r="K33" s="3"/>
      <c r="L33" s="3"/>
      <c r="M33" s="3"/>
      <c r="N33" s="3"/>
      <c r="O33" s="3"/>
    </row>
    <row r="34" spans="1:15" ht="12.75" customHeight="1" x14ac:dyDescent="0.25">
      <c r="A34" s="13" t="s">
        <v>92</v>
      </c>
      <c r="B34" s="14" t="s">
        <v>93</v>
      </c>
      <c r="C34" s="15" t="s">
        <v>94</v>
      </c>
      <c r="D34" s="20"/>
      <c r="E34" s="21"/>
      <c r="F34" s="2"/>
      <c r="G34" s="3"/>
      <c r="H34" s="3"/>
      <c r="I34" s="3"/>
      <c r="J34" s="3"/>
      <c r="K34" s="3"/>
      <c r="L34" s="3"/>
      <c r="M34" s="3"/>
      <c r="N34" s="3"/>
      <c r="O34" s="3"/>
    </row>
    <row r="35" spans="1:15" ht="12.75" customHeight="1" x14ac:dyDescent="0.25">
      <c r="A35" s="22" t="s">
        <v>95</v>
      </c>
      <c r="B35" s="14" t="s">
        <v>96</v>
      </c>
      <c r="C35" s="15" t="s">
        <v>97</v>
      </c>
      <c r="D35" s="18">
        <f t="shared" ref="D35:E35" si="4">SUM(D36:D46)</f>
        <v>-100541.94308</v>
      </c>
      <c r="E35" s="19">
        <f t="shared" si="4"/>
        <v>-99376.115650000007</v>
      </c>
      <c r="F35" s="2"/>
      <c r="G35" s="3"/>
      <c r="H35" s="3"/>
      <c r="I35" s="3"/>
      <c r="J35" s="3"/>
      <c r="K35" s="3"/>
      <c r="L35" s="3"/>
      <c r="M35" s="3"/>
      <c r="N35" s="3"/>
      <c r="O35" s="3"/>
    </row>
    <row r="36" spans="1:15" ht="12.75" customHeight="1" x14ac:dyDescent="0.25">
      <c r="A36" s="13" t="s">
        <v>98</v>
      </c>
      <c r="B36" s="14" t="s">
        <v>99</v>
      </c>
      <c r="C36" s="15" t="s">
        <v>100</v>
      </c>
      <c r="D36" s="20"/>
      <c r="E36" s="21"/>
      <c r="F36" s="2"/>
      <c r="G36" s="3"/>
      <c r="H36" s="3"/>
      <c r="I36" s="3"/>
      <c r="J36" s="3"/>
      <c r="K36" s="3"/>
      <c r="L36" s="3"/>
      <c r="M36" s="3"/>
      <c r="N36" s="3"/>
      <c r="O36" s="3"/>
    </row>
    <row r="37" spans="1:15" ht="12.75" customHeight="1" x14ac:dyDescent="0.25">
      <c r="A37" s="13" t="s">
        <v>101</v>
      </c>
      <c r="B37" s="14" t="s">
        <v>102</v>
      </c>
      <c r="C37" s="15" t="s">
        <v>103</v>
      </c>
      <c r="D37" s="20">
        <v>-9058.0195100000001</v>
      </c>
      <c r="E37" s="21">
        <v>-9383.9447099999998</v>
      </c>
      <c r="F37" s="2"/>
      <c r="G37" s="3"/>
      <c r="H37" s="3"/>
      <c r="I37" s="3"/>
      <c r="J37" s="3"/>
      <c r="K37" s="3"/>
      <c r="L37" s="3"/>
      <c r="M37" s="3"/>
      <c r="N37" s="3"/>
      <c r="O37" s="3"/>
    </row>
    <row r="38" spans="1:15" ht="12.75" customHeight="1" x14ac:dyDescent="0.25">
      <c r="A38" s="13" t="s">
        <v>104</v>
      </c>
      <c r="B38" s="14" t="s">
        <v>105</v>
      </c>
      <c r="C38" s="15" t="s">
        <v>106</v>
      </c>
      <c r="D38" s="20"/>
      <c r="E38" s="21"/>
      <c r="F38" s="2"/>
      <c r="G38" s="3"/>
      <c r="H38" s="3"/>
      <c r="I38" s="3"/>
      <c r="J38" s="3"/>
      <c r="K38" s="3"/>
      <c r="L38" s="3"/>
      <c r="M38" s="3"/>
      <c r="N38" s="3"/>
      <c r="O38" s="3"/>
    </row>
    <row r="39" spans="1:15" ht="12.75" customHeight="1" x14ac:dyDescent="0.25">
      <c r="A39" s="13" t="s">
        <v>107</v>
      </c>
      <c r="B39" s="14" t="s">
        <v>108</v>
      </c>
      <c r="C39" s="15" t="s">
        <v>109</v>
      </c>
      <c r="D39" s="20">
        <v>-338.15654000000001</v>
      </c>
      <c r="E39" s="21">
        <v>-338.15654000000001</v>
      </c>
      <c r="F39" s="2"/>
      <c r="G39" s="3"/>
      <c r="H39" s="3"/>
      <c r="I39" s="3"/>
      <c r="J39" s="3"/>
      <c r="K39" s="3"/>
      <c r="L39" s="3"/>
      <c r="M39" s="3"/>
      <c r="N39" s="3"/>
      <c r="O39" s="3"/>
    </row>
    <row r="40" spans="1:15" ht="12.75" customHeight="1" x14ac:dyDescent="0.25">
      <c r="A40" s="13" t="s">
        <v>110</v>
      </c>
      <c r="B40" s="14" t="s">
        <v>111</v>
      </c>
      <c r="C40" s="15" t="s">
        <v>112</v>
      </c>
      <c r="D40" s="20">
        <v>-148</v>
      </c>
      <c r="E40" s="21">
        <v>-148</v>
      </c>
      <c r="F40" s="2"/>
      <c r="G40" s="3"/>
      <c r="H40" s="3"/>
      <c r="I40" s="3"/>
      <c r="J40" s="3"/>
      <c r="K40" s="3"/>
      <c r="L40" s="3"/>
      <c r="M40" s="3"/>
      <c r="N40" s="3"/>
      <c r="O40" s="3"/>
    </row>
    <row r="41" spans="1:15" ht="12.75" customHeight="1" x14ac:dyDescent="0.25">
      <c r="A41" s="13" t="s">
        <v>113</v>
      </c>
      <c r="B41" s="14" t="s">
        <v>114</v>
      </c>
      <c r="C41" s="15" t="s">
        <v>115</v>
      </c>
      <c r="D41" s="20">
        <v>-31322.019</v>
      </c>
      <c r="E41" s="21">
        <v>-33460.44</v>
      </c>
      <c r="F41" s="2"/>
      <c r="G41" s="3"/>
      <c r="H41" s="3"/>
      <c r="I41" s="3"/>
      <c r="J41" s="3"/>
      <c r="K41" s="3"/>
      <c r="L41" s="3"/>
      <c r="M41" s="3"/>
      <c r="N41" s="3"/>
      <c r="O41" s="3"/>
    </row>
    <row r="42" spans="1:15" ht="12.75" customHeight="1" x14ac:dyDescent="0.25">
      <c r="A42" s="13" t="s">
        <v>116</v>
      </c>
      <c r="B42" s="14" t="s">
        <v>117</v>
      </c>
      <c r="C42" s="15" t="s">
        <v>118</v>
      </c>
      <c r="D42" s="20">
        <v>-45738.468030000004</v>
      </c>
      <c r="E42" s="21">
        <v>-43390.615830000002</v>
      </c>
      <c r="F42" s="2"/>
      <c r="G42" s="3"/>
      <c r="H42" s="3"/>
      <c r="I42" s="3"/>
      <c r="J42" s="3"/>
      <c r="K42" s="3"/>
      <c r="L42" s="3"/>
      <c r="M42" s="3"/>
      <c r="N42" s="3"/>
      <c r="O42" s="3"/>
    </row>
    <row r="43" spans="1:15" ht="12.75" customHeight="1" x14ac:dyDescent="0.25">
      <c r="A43" s="13" t="s">
        <v>119</v>
      </c>
      <c r="B43" s="14" t="s">
        <v>120</v>
      </c>
      <c r="C43" s="15" t="s">
        <v>121</v>
      </c>
      <c r="D43" s="20"/>
      <c r="E43" s="21"/>
      <c r="F43" s="2"/>
      <c r="G43" s="3"/>
      <c r="H43" s="3"/>
      <c r="I43" s="3"/>
      <c r="J43" s="3"/>
      <c r="K43" s="3"/>
      <c r="L43" s="3"/>
      <c r="M43" s="3"/>
      <c r="N43" s="3"/>
      <c r="O43" s="3"/>
    </row>
    <row r="44" spans="1:15" ht="12.75" customHeight="1" x14ac:dyDescent="0.25">
      <c r="A44" s="13" t="s">
        <v>122</v>
      </c>
      <c r="B44" s="14" t="s">
        <v>123</v>
      </c>
      <c r="C44" s="15" t="s">
        <v>124</v>
      </c>
      <c r="D44" s="20"/>
      <c r="E44" s="21"/>
      <c r="F44" s="2"/>
      <c r="G44" s="3"/>
      <c r="H44" s="3"/>
      <c r="I44" s="3"/>
      <c r="J44" s="3"/>
      <c r="K44" s="3"/>
      <c r="L44" s="3"/>
      <c r="M44" s="3"/>
      <c r="N44" s="3"/>
      <c r="O44" s="3"/>
    </row>
    <row r="45" spans="1:15" ht="12.75" customHeight="1" x14ac:dyDescent="0.25">
      <c r="A45" s="13" t="s">
        <v>125</v>
      </c>
      <c r="B45" s="14" t="s">
        <v>126</v>
      </c>
      <c r="C45" s="15" t="s">
        <v>127</v>
      </c>
      <c r="D45" s="20">
        <v>-13937.28</v>
      </c>
      <c r="E45" s="21">
        <v>-12654.958570000001</v>
      </c>
      <c r="F45" s="2"/>
      <c r="G45" s="3"/>
      <c r="H45" s="3"/>
      <c r="I45" s="3"/>
      <c r="J45" s="3"/>
      <c r="K45" s="3"/>
      <c r="L45" s="3"/>
      <c r="M45" s="3"/>
      <c r="N45" s="3"/>
      <c r="O45" s="3"/>
    </row>
    <row r="46" spans="1:15" ht="13.5" customHeight="1" x14ac:dyDescent="0.25">
      <c r="A46" s="23" t="s">
        <v>128</v>
      </c>
      <c r="B46" s="24" t="s">
        <v>129</v>
      </c>
      <c r="C46" s="25" t="s">
        <v>130</v>
      </c>
      <c r="D46" s="26"/>
      <c r="E46" s="27"/>
      <c r="F46" s="2"/>
      <c r="G46" s="3"/>
      <c r="H46" s="3"/>
      <c r="I46" s="3"/>
      <c r="J46" s="3"/>
      <c r="K46" s="3"/>
      <c r="L46" s="3"/>
      <c r="M46" s="3"/>
      <c r="N46" s="3"/>
      <c r="O46" s="3"/>
    </row>
    <row r="47" spans="1:15" ht="12.75" customHeight="1" x14ac:dyDescent="0.25">
      <c r="A47" s="28" t="s">
        <v>131</v>
      </c>
      <c r="B47" s="29" t="s">
        <v>132</v>
      </c>
      <c r="C47" s="30" t="s">
        <v>133</v>
      </c>
      <c r="D47" s="31">
        <f t="shared" ref="D47:E47" si="5">D48+D58+D78+D87</f>
        <v>108558.62463999999</v>
      </c>
      <c r="E47" s="32">
        <f t="shared" si="5"/>
        <v>119553.33456</v>
      </c>
      <c r="F47" s="2"/>
      <c r="G47" s="3"/>
      <c r="H47" s="3"/>
      <c r="I47" s="3"/>
      <c r="J47" s="3"/>
      <c r="K47" s="3"/>
      <c r="L47" s="3"/>
      <c r="M47" s="3"/>
      <c r="N47" s="3"/>
      <c r="O47" s="3"/>
    </row>
    <row r="48" spans="1:15" ht="12.75" customHeight="1" x14ac:dyDescent="0.25">
      <c r="A48" s="22" t="s">
        <v>134</v>
      </c>
      <c r="B48" s="14" t="s">
        <v>135</v>
      </c>
      <c r="C48" s="15" t="s">
        <v>136</v>
      </c>
      <c r="D48" s="18">
        <f t="shared" ref="D48:E48" si="6">SUM(D49:D57)</f>
        <v>16.775829999999999</v>
      </c>
      <c r="E48" s="19">
        <f t="shared" si="6"/>
        <v>204.36815000000001</v>
      </c>
      <c r="F48" s="2"/>
      <c r="G48" s="3"/>
      <c r="H48" s="3"/>
      <c r="I48" s="3"/>
      <c r="J48" s="3"/>
      <c r="K48" s="3"/>
      <c r="L48" s="3"/>
      <c r="M48" s="3"/>
      <c r="N48" s="3"/>
      <c r="O48" s="3"/>
    </row>
    <row r="49" spans="1:15" ht="12.75" customHeight="1" x14ac:dyDescent="0.25">
      <c r="A49" s="13" t="s">
        <v>137</v>
      </c>
      <c r="B49" s="14" t="s">
        <v>138</v>
      </c>
      <c r="C49" s="15" t="s">
        <v>139</v>
      </c>
      <c r="D49" s="20">
        <v>16.775829999999999</v>
      </c>
      <c r="E49" s="21">
        <v>204.36815000000001</v>
      </c>
      <c r="F49" s="2"/>
      <c r="G49" s="3"/>
      <c r="H49" s="3"/>
      <c r="I49" s="3"/>
      <c r="J49" s="3"/>
      <c r="K49" s="3"/>
      <c r="L49" s="3"/>
      <c r="M49" s="3"/>
      <c r="N49" s="3"/>
      <c r="O49" s="3"/>
    </row>
    <row r="50" spans="1:15" ht="12.75" customHeight="1" x14ac:dyDescent="0.25">
      <c r="A50" s="13" t="s">
        <v>140</v>
      </c>
      <c r="B50" s="14" t="s">
        <v>141</v>
      </c>
      <c r="C50" s="15" t="s">
        <v>142</v>
      </c>
      <c r="D50" s="20"/>
      <c r="E50" s="21"/>
      <c r="F50" s="2"/>
      <c r="G50" s="3"/>
      <c r="H50" s="3"/>
      <c r="I50" s="3"/>
      <c r="J50" s="3"/>
      <c r="K50" s="3"/>
      <c r="L50" s="3"/>
      <c r="M50" s="3"/>
      <c r="N50" s="3"/>
      <c r="O50" s="3"/>
    </row>
    <row r="51" spans="1:15" ht="12.75" customHeight="1" x14ac:dyDescent="0.25">
      <c r="A51" s="13" t="s">
        <v>143</v>
      </c>
      <c r="B51" s="14" t="s">
        <v>144</v>
      </c>
      <c r="C51" s="15" t="s">
        <v>145</v>
      </c>
      <c r="D51" s="20"/>
      <c r="E51" s="21"/>
      <c r="F51" s="2"/>
      <c r="G51" s="3"/>
      <c r="H51" s="3"/>
      <c r="I51" s="3"/>
      <c r="J51" s="3"/>
      <c r="K51" s="3"/>
      <c r="L51" s="3"/>
      <c r="M51" s="3"/>
      <c r="N51" s="3"/>
      <c r="O51" s="3"/>
    </row>
    <row r="52" spans="1:15" ht="12.75" customHeight="1" x14ac:dyDescent="0.25">
      <c r="A52" s="13" t="s">
        <v>146</v>
      </c>
      <c r="B52" s="14" t="s">
        <v>147</v>
      </c>
      <c r="C52" s="15" t="s">
        <v>148</v>
      </c>
      <c r="D52" s="20"/>
      <c r="E52" s="21"/>
      <c r="F52" s="2"/>
      <c r="G52" s="3"/>
      <c r="H52" s="3"/>
      <c r="I52" s="3"/>
      <c r="J52" s="3"/>
      <c r="K52" s="3"/>
      <c r="L52" s="3"/>
      <c r="M52" s="3"/>
      <c r="N52" s="3"/>
      <c r="O52" s="3"/>
    </row>
    <row r="53" spans="1:15" ht="12.75" customHeight="1" x14ac:dyDescent="0.25">
      <c r="A53" s="13" t="s">
        <v>149</v>
      </c>
      <c r="B53" s="14" t="s">
        <v>150</v>
      </c>
      <c r="C53" s="15" t="s">
        <v>151</v>
      </c>
      <c r="D53" s="20"/>
      <c r="E53" s="21"/>
      <c r="F53" s="2"/>
      <c r="G53" s="3"/>
      <c r="H53" s="3"/>
      <c r="I53" s="3"/>
      <c r="J53" s="3"/>
      <c r="K53" s="3"/>
      <c r="L53" s="3"/>
      <c r="M53" s="3"/>
      <c r="N53" s="3"/>
      <c r="O53" s="3"/>
    </row>
    <row r="54" spans="1:15" ht="12.75" customHeight="1" x14ac:dyDescent="0.25">
      <c r="A54" s="13" t="s">
        <v>152</v>
      </c>
      <c r="B54" s="14" t="s">
        <v>153</v>
      </c>
      <c r="C54" s="15" t="s">
        <v>154</v>
      </c>
      <c r="D54" s="20"/>
      <c r="E54" s="21"/>
      <c r="F54" s="2"/>
      <c r="G54" s="3"/>
      <c r="H54" s="3"/>
      <c r="I54" s="3"/>
      <c r="J54" s="3"/>
      <c r="K54" s="3"/>
      <c r="L54" s="3"/>
      <c r="M54" s="3"/>
      <c r="N54" s="3"/>
      <c r="O54" s="3"/>
    </row>
    <row r="55" spans="1:15" ht="12.75" customHeight="1" x14ac:dyDescent="0.25">
      <c r="A55" s="13" t="s">
        <v>155</v>
      </c>
      <c r="B55" s="14" t="s">
        <v>156</v>
      </c>
      <c r="C55" s="15" t="s">
        <v>157</v>
      </c>
      <c r="D55" s="20"/>
      <c r="E55" s="21"/>
      <c r="F55" s="2"/>
      <c r="G55" s="3"/>
      <c r="H55" s="3"/>
      <c r="I55" s="3"/>
      <c r="J55" s="3"/>
      <c r="K55" s="3"/>
      <c r="L55" s="3"/>
      <c r="M55" s="3"/>
      <c r="N55" s="3"/>
      <c r="O55" s="3"/>
    </row>
    <row r="56" spans="1:15" ht="12.75" customHeight="1" x14ac:dyDescent="0.25">
      <c r="A56" s="13" t="s">
        <v>158</v>
      </c>
      <c r="B56" s="14" t="s">
        <v>159</v>
      </c>
      <c r="C56" s="15" t="s">
        <v>160</v>
      </c>
      <c r="D56" s="20"/>
      <c r="E56" s="21"/>
      <c r="F56" s="2"/>
      <c r="G56" s="3"/>
      <c r="H56" s="3"/>
      <c r="I56" s="3"/>
      <c r="J56" s="3"/>
      <c r="K56" s="3"/>
      <c r="L56" s="3"/>
      <c r="M56" s="3"/>
      <c r="N56" s="3"/>
      <c r="O56" s="3"/>
    </row>
    <row r="57" spans="1:15" ht="12.75" customHeight="1" x14ac:dyDescent="0.25">
      <c r="A57" s="13" t="s">
        <v>161</v>
      </c>
      <c r="B57" s="14" t="s">
        <v>162</v>
      </c>
      <c r="C57" s="15" t="s">
        <v>163</v>
      </c>
      <c r="D57" s="20"/>
      <c r="E57" s="21"/>
      <c r="F57" s="2"/>
      <c r="G57" s="3"/>
      <c r="H57" s="3"/>
      <c r="I57" s="3"/>
      <c r="J57" s="3"/>
      <c r="K57" s="3"/>
      <c r="L57" s="3"/>
      <c r="M57" s="3"/>
      <c r="N57" s="3"/>
      <c r="O57" s="3"/>
    </row>
    <row r="58" spans="1:15" ht="12.75" customHeight="1" x14ac:dyDescent="0.25">
      <c r="A58" s="22" t="s">
        <v>164</v>
      </c>
      <c r="B58" s="14" t="s">
        <v>165</v>
      </c>
      <c r="C58" s="15" t="s">
        <v>166</v>
      </c>
      <c r="D58" s="18">
        <f t="shared" ref="D58:E58" si="7">SUM(D59:D77)</f>
        <v>5912.7298099999998</v>
      </c>
      <c r="E58" s="19">
        <f t="shared" si="7"/>
        <v>3978.4700200000002</v>
      </c>
      <c r="F58" s="2"/>
      <c r="G58" s="3"/>
      <c r="H58" s="3"/>
      <c r="I58" s="3"/>
      <c r="J58" s="3"/>
      <c r="K58" s="3"/>
      <c r="L58" s="3"/>
      <c r="M58" s="3"/>
      <c r="N58" s="3"/>
      <c r="O58" s="3"/>
    </row>
    <row r="59" spans="1:15" ht="12.75" customHeight="1" x14ac:dyDescent="0.25">
      <c r="A59" s="13" t="s">
        <v>167</v>
      </c>
      <c r="B59" s="14" t="s">
        <v>168</v>
      </c>
      <c r="C59" s="15" t="s">
        <v>169</v>
      </c>
      <c r="D59" s="20">
        <v>2416.6356700000001</v>
      </c>
      <c r="E59" s="21">
        <v>1947.43022</v>
      </c>
      <c r="F59" s="2"/>
      <c r="G59" s="3"/>
      <c r="H59" s="3"/>
      <c r="I59" s="3"/>
      <c r="J59" s="3"/>
      <c r="K59" s="3"/>
      <c r="L59" s="3"/>
      <c r="M59" s="3"/>
      <c r="N59" s="3"/>
      <c r="O59" s="3"/>
    </row>
    <row r="60" spans="1:15" ht="12.75" customHeight="1" x14ac:dyDescent="0.25">
      <c r="A60" s="13" t="s">
        <v>170</v>
      </c>
      <c r="B60" s="14" t="s">
        <v>171</v>
      </c>
      <c r="C60" s="15" t="s">
        <v>172</v>
      </c>
      <c r="D60" s="20"/>
      <c r="E60" s="21"/>
      <c r="F60" s="2"/>
      <c r="G60" s="3"/>
      <c r="H60" s="3"/>
      <c r="I60" s="3"/>
      <c r="J60" s="3"/>
      <c r="K60" s="3"/>
      <c r="L60" s="3"/>
      <c r="M60" s="3"/>
      <c r="N60" s="3"/>
      <c r="O60" s="3"/>
    </row>
    <row r="61" spans="1:15" ht="12.75" customHeight="1" x14ac:dyDescent="0.25">
      <c r="A61" s="13" t="s">
        <v>173</v>
      </c>
      <c r="B61" s="14" t="s">
        <v>174</v>
      </c>
      <c r="C61" s="15" t="s">
        <v>175</v>
      </c>
      <c r="D61" s="20"/>
      <c r="E61" s="21"/>
      <c r="F61" s="2"/>
      <c r="G61" s="3"/>
      <c r="H61" s="3"/>
      <c r="I61" s="3"/>
      <c r="J61" s="3"/>
      <c r="K61" s="3"/>
      <c r="L61" s="3"/>
      <c r="M61" s="3"/>
      <c r="N61" s="3"/>
      <c r="O61" s="3"/>
    </row>
    <row r="62" spans="1:15" ht="12.75" customHeight="1" x14ac:dyDescent="0.25">
      <c r="A62" s="13" t="s">
        <v>176</v>
      </c>
      <c r="B62" s="14" t="s">
        <v>162</v>
      </c>
      <c r="C62" s="15" t="s">
        <v>177</v>
      </c>
      <c r="D62" s="20">
        <v>1444.79899</v>
      </c>
      <c r="E62" s="21">
        <v>611.56305999999995</v>
      </c>
      <c r="F62" s="2"/>
      <c r="G62" s="3"/>
      <c r="H62" s="3"/>
      <c r="I62" s="3"/>
      <c r="J62" s="3"/>
      <c r="K62" s="3"/>
      <c r="L62" s="3"/>
      <c r="M62" s="3"/>
      <c r="N62" s="3"/>
      <c r="O62" s="3"/>
    </row>
    <row r="63" spans="1:15" ht="12.75" customHeight="1" x14ac:dyDescent="0.25">
      <c r="A63" s="13" t="s">
        <v>178</v>
      </c>
      <c r="B63" s="14" t="s">
        <v>179</v>
      </c>
      <c r="C63" s="15" t="s">
        <v>180</v>
      </c>
      <c r="D63" s="20"/>
      <c r="E63" s="21">
        <v>114.61604</v>
      </c>
      <c r="F63" s="2"/>
      <c r="G63" s="3"/>
      <c r="H63" s="3"/>
      <c r="I63" s="3"/>
      <c r="J63" s="3"/>
      <c r="K63" s="3"/>
      <c r="L63" s="3"/>
      <c r="M63" s="3"/>
      <c r="N63" s="3"/>
      <c r="O63" s="3"/>
    </row>
    <row r="64" spans="1:15" ht="12.75" customHeight="1" x14ac:dyDescent="0.25">
      <c r="A64" s="13" t="s">
        <v>181</v>
      </c>
      <c r="B64" s="14" t="s">
        <v>182</v>
      </c>
      <c r="C64" s="15" t="s">
        <v>183</v>
      </c>
      <c r="D64" s="20">
        <v>10</v>
      </c>
      <c r="E64" s="21">
        <v>1273.24647</v>
      </c>
      <c r="F64" s="2"/>
      <c r="G64" s="3"/>
      <c r="H64" s="3"/>
      <c r="I64" s="3"/>
      <c r="J64" s="3"/>
      <c r="K64" s="3"/>
      <c r="L64" s="3"/>
      <c r="M64" s="3"/>
      <c r="N64" s="3"/>
      <c r="O64" s="3"/>
    </row>
    <row r="65" spans="1:15" ht="12.75" customHeight="1" x14ac:dyDescent="0.25">
      <c r="A65" s="13" t="s">
        <v>184</v>
      </c>
      <c r="B65" s="14" t="s">
        <v>185</v>
      </c>
      <c r="C65" s="15" t="s">
        <v>186</v>
      </c>
      <c r="D65" s="20"/>
      <c r="E65" s="21"/>
      <c r="F65" s="33"/>
      <c r="G65" s="3"/>
      <c r="H65" s="3"/>
      <c r="I65" s="3"/>
      <c r="J65" s="3"/>
      <c r="K65" s="3"/>
      <c r="L65" s="3"/>
      <c r="M65" s="3"/>
      <c r="N65" s="3"/>
      <c r="O65" s="3"/>
    </row>
    <row r="66" spans="1:15" ht="12.75" customHeight="1" x14ac:dyDescent="0.25">
      <c r="A66" s="13" t="s">
        <v>187</v>
      </c>
      <c r="B66" s="14" t="s">
        <v>188</v>
      </c>
      <c r="C66" s="15" t="s">
        <v>189</v>
      </c>
      <c r="D66" s="20"/>
      <c r="E66" s="21"/>
      <c r="F66" s="2"/>
      <c r="G66" s="3"/>
      <c r="H66" s="3"/>
      <c r="I66" s="3"/>
      <c r="J66" s="3"/>
      <c r="K66" s="3"/>
      <c r="L66" s="3"/>
      <c r="M66" s="3"/>
      <c r="N66" s="3"/>
      <c r="O66" s="3"/>
    </row>
    <row r="67" spans="1:15" ht="12.75" customHeight="1" x14ac:dyDescent="0.25">
      <c r="A67" s="13" t="s">
        <v>190</v>
      </c>
      <c r="B67" s="14" t="s">
        <v>191</v>
      </c>
      <c r="C67" s="15" t="s">
        <v>192</v>
      </c>
      <c r="D67" s="20"/>
      <c r="E67" s="21"/>
      <c r="F67" s="2"/>
      <c r="G67" s="3"/>
      <c r="H67" s="3"/>
      <c r="I67" s="3"/>
      <c r="J67" s="3"/>
      <c r="K67" s="3"/>
      <c r="L67" s="3"/>
      <c r="M67" s="3"/>
      <c r="N67" s="3"/>
      <c r="O67" s="3"/>
    </row>
    <row r="68" spans="1:15" ht="12.75" customHeight="1" x14ac:dyDescent="0.25">
      <c r="A68" s="13" t="s">
        <v>193</v>
      </c>
      <c r="B68" s="14" t="s">
        <v>194</v>
      </c>
      <c r="C68" s="15" t="s">
        <v>195</v>
      </c>
      <c r="D68" s="20"/>
      <c r="E68" s="21"/>
      <c r="F68" s="2"/>
      <c r="G68" s="3"/>
      <c r="H68" s="3"/>
      <c r="I68" s="3"/>
      <c r="J68" s="3"/>
      <c r="K68" s="3"/>
      <c r="L68" s="3"/>
      <c r="M68" s="3"/>
      <c r="N68" s="3"/>
      <c r="O68" s="3"/>
    </row>
    <row r="69" spans="1:15" ht="12.75" customHeight="1" x14ac:dyDescent="0.25">
      <c r="A69" s="13" t="s">
        <v>196</v>
      </c>
      <c r="B69" s="14" t="s">
        <v>197</v>
      </c>
      <c r="C69" s="15" t="s">
        <v>198</v>
      </c>
      <c r="D69" s="20"/>
      <c r="E69" s="21"/>
      <c r="F69" s="2"/>
      <c r="G69" s="3"/>
      <c r="H69" s="3"/>
      <c r="I69" s="3"/>
      <c r="J69" s="3"/>
      <c r="K69" s="3"/>
      <c r="L69" s="3"/>
      <c r="M69" s="3"/>
      <c r="N69" s="3"/>
      <c r="O69" s="3"/>
    </row>
    <row r="70" spans="1:15" ht="12.75" customHeight="1" x14ac:dyDescent="0.25">
      <c r="A70" s="13" t="s">
        <v>199</v>
      </c>
      <c r="B70" s="14" t="s">
        <v>200</v>
      </c>
      <c r="C70" s="15" t="s">
        <v>201</v>
      </c>
      <c r="D70" s="20"/>
      <c r="E70" s="21"/>
      <c r="F70" s="2"/>
      <c r="G70" s="3"/>
      <c r="H70" s="3"/>
      <c r="I70" s="3"/>
      <c r="J70" s="3"/>
      <c r="K70" s="3"/>
      <c r="L70" s="3"/>
      <c r="M70" s="3"/>
      <c r="N70" s="3"/>
      <c r="O70" s="3"/>
    </row>
    <row r="71" spans="1:15" ht="12.75" customHeight="1" x14ac:dyDescent="0.25">
      <c r="A71" s="13" t="s">
        <v>202</v>
      </c>
      <c r="B71" s="14" t="s">
        <v>203</v>
      </c>
      <c r="C71" s="15" t="s">
        <v>204</v>
      </c>
      <c r="D71" s="20"/>
      <c r="E71" s="21"/>
      <c r="F71" s="2"/>
      <c r="G71" s="3"/>
      <c r="H71" s="3"/>
      <c r="I71" s="3"/>
      <c r="J71" s="3"/>
      <c r="K71" s="3"/>
      <c r="L71" s="3"/>
      <c r="M71" s="3"/>
      <c r="N71" s="3"/>
      <c r="O71" s="3"/>
    </row>
    <row r="72" spans="1:15" ht="12.75" customHeight="1" x14ac:dyDescent="0.25">
      <c r="A72" s="13" t="s">
        <v>205</v>
      </c>
      <c r="B72" s="14" t="s">
        <v>206</v>
      </c>
      <c r="C72" s="15" t="s">
        <v>207</v>
      </c>
      <c r="D72" s="20"/>
      <c r="E72" s="21"/>
      <c r="F72" s="2"/>
      <c r="G72" s="3"/>
      <c r="H72" s="3"/>
      <c r="I72" s="3"/>
      <c r="J72" s="3"/>
      <c r="K72" s="3"/>
      <c r="L72" s="3"/>
      <c r="M72" s="3"/>
      <c r="N72" s="3"/>
      <c r="O72" s="3"/>
    </row>
    <row r="73" spans="1:15" ht="12.75" customHeight="1" x14ac:dyDescent="0.25">
      <c r="A73" s="13" t="s">
        <v>208</v>
      </c>
      <c r="B73" s="14" t="s">
        <v>209</v>
      </c>
      <c r="C73" s="15" t="s">
        <v>210</v>
      </c>
      <c r="D73" s="20"/>
      <c r="E73" s="21"/>
      <c r="F73" s="2"/>
      <c r="G73" s="3"/>
      <c r="H73" s="3"/>
      <c r="I73" s="3"/>
      <c r="J73" s="3"/>
      <c r="K73" s="3"/>
      <c r="L73" s="3"/>
      <c r="M73" s="3"/>
      <c r="N73" s="3"/>
      <c r="O73" s="3"/>
    </row>
    <row r="74" spans="1:15" ht="12.75" customHeight="1" x14ac:dyDescent="0.25">
      <c r="A74" s="13" t="s">
        <v>211</v>
      </c>
      <c r="B74" s="14" t="s">
        <v>212</v>
      </c>
      <c r="C74" s="15" t="s">
        <v>213</v>
      </c>
      <c r="D74" s="20"/>
      <c r="E74" s="21"/>
      <c r="F74" s="2"/>
      <c r="G74" s="3"/>
      <c r="H74" s="3"/>
      <c r="I74" s="3"/>
      <c r="J74" s="3"/>
      <c r="K74" s="3"/>
      <c r="L74" s="3"/>
      <c r="M74" s="3"/>
      <c r="N74" s="3"/>
      <c r="O74" s="3"/>
    </row>
    <row r="75" spans="1:15" ht="12.75" customHeight="1" x14ac:dyDescent="0.25">
      <c r="A75" s="13" t="s">
        <v>214</v>
      </c>
      <c r="B75" s="14" t="s">
        <v>215</v>
      </c>
      <c r="C75" s="15" t="s">
        <v>216</v>
      </c>
      <c r="D75" s="20">
        <v>592.85699999999997</v>
      </c>
      <c r="E75" s="21">
        <v>350.654</v>
      </c>
      <c r="F75" s="2"/>
      <c r="G75" s="3"/>
      <c r="H75" s="3"/>
      <c r="I75" s="3"/>
      <c r="J75" s="3"/>
      <c r="K75" s="3"/>
      <c r="L75" s="3"/>
      <c r="M75" s="3"/>
      <c r="N75" s="3"/>
      <c r="O75" s="3"/>
    </row>
    <row r="76" spans="1:15" ht="12.75" customHeight="1" x14ac:dyDescent="0.25">
      <c r="A76" s="13" t="s">
        <v>217</v>
      </c>
      <c r="B76" s="14" t="s">
        <v>218</v>
      </c>
      <c r="C76" s="15" t="s">
        <v>219</v>
      </c>
      <c r="D76" s="20">
        <v>1682.20749</v>
      </c>
      <c r="E76" s="21">
        <v>31.614229999999999</v>
      </c>
      <c r="F76" s="2"/>
      <c r="G76" s="3"/>
      <c r="H76" s="3"/>
      <c r="I76" s="3"/>
      <c r="J76" s="3"/>
      <c r="K76" s="3"/>
      <c r="L76" s="3"/>
      <c r="M76" s="3"/>
      <c r="N76" s="3"/>
      <c r="O76" s="3"/>
    </row>
    <row r="77" spans="1:15" ht="12.75" customHeight="1" x14ac:dyDescent="0.25">
      <c r="A77" s="13" t="s">
        <v>220</v>
      </c>
      <c r="B77" s="14" t="s">
        <v>221</v>
      </c>
      <c r="C77" s="15" t="s">
        <v>222</v>
      </c>
      <c r="D77" s="20">
        <v>-233.76934</v>
      </c>
      <c r="E77" s="21">
        <v>-350.654</v>
      </c>
      <c r="F77" s="2"/>
      <c r="G77" s="3"/>
      <c r="H77" s="3"/>
      <c r="I77" s="3"/>
      <c r="J77" s="3"/>
      <c r="K77" s="3"/>
      <c r="L77" s="3"/>
      <c r="M77" s="3"/>
      <c r="N77" s="3"/>
      <c r="O77" s="3"/>
    </row>
    <row r="78" spans="1:15" ht="12.75" customHeight="1" x14ac:dyDescent="0.25">
      <c r="A78" s="22" t="s">
        <v>223</v>
      </c>
      <c r="B78" s="14" t="s">
        <v>224</v>
      </c>
      <c r="C78" s="15" t="s">
        <v>225</v>
      </c>
      <c r="D78" s="18">
        <f t="shared" ref="D78:E78" si="8">SUM(D79:D86)</f>
        <v>101884.84500999999</v>
      </c>
      <c r="E78" s="19">
        <f t="shared" si="8"/>
        <v>113880.47825</v>
      </c>
      <c r="F78" s="2"/>
      <c r="G78" s="3"/>
      <c r="H78" s="3"/>
      <c r="I78" s="3"/>
      <c r="J78" s="3"/>
      <c r="K78" s="3"/>
      <c r="L78" s="3"/>
      <c r="M78" s="3"/>
      <c r="N78" s="3"/>
      <c r="O78" s="3"/>
    </row>
    <row r="79" spans="1:15" ht="12.75" customHeight="1" x14ac:dyDescent="0.25">
      <c r="A79" s="13" t="s">
        <v>226</v>
      </c>
      <c r="B79" s="14" t="s">
        <v>227</v>
      </c>
      <c r="C79" s="15" t="s">
        <v>228</v>
      </c>
      <c r="D79" s="20">
        <v>19.783000000000001</v>
      </c>
      <c r="E79" s="21">
        <v>39.155999999999999</v>
      </c>
      <c r="F79" s="2"/>
      <c r="G79" s="3"/>
      <c r="H79" s="3"/>
      <c r="I79" s="3"/>
      <c r="J79" s="3"/>
      <c r="K79" s="3"/>
      <c r="L79" s="3"/>
      <c r="M79" s="3"/>
      <c r="N79" s="3"/>
      <c r="O79" s="3"/>
    </row>
    <row r="80" spans="1:15" ht="12.75" customHeight="1" x14ac:dyDescent="0.25">
      <c r="A80" s="13" t="s">
        <v>229</v>
      </c>
      <c r="B80" s="14" t="s">
        <v>230</v>
      </c>
      <c r="C80" s="15" t="s">
        <v>231</v>
      </c>
      <c r="D80" s="20">
        <v>5.2</v>
      </c>
      <c r="E80" s="21">
        <v>47.6</v>
      </c>
      <c r="F80" s="2"/>
      <c r="G80" s="3"/>
      <c r="H80" s="3"/>
      <c r="I80" s="3"/>
      <c r="J80" s="3"/>
      <c r="K80" s="3"/>
      <c r="L80" s="3"/>
      <c r="M80" s="3"/>
      <c r="N80" s="3"/>
      <c r="O80" s="3"/>
    </row>
    <row r="81" spans="1:15" ht="12.75" customHeight="1" x14ac:dyDescent="0.25">
      <c r="A81" s="13" t="s">
        <v>232</v>
      </c>
      <c r="B81" s="14" t="s">
        <v>233</v>
      </c>
      <c r="C81" s="15" t="s">
        <v>234</v>
      </c>
      <c r="D81" s="20">
        <v>101859.86201</v>
      </c>
      <c r="E81" s="21">
        <v>113793.72225000001</v>
      </c>
      <c r="F81" s="2"/>
      <c r="G81" s="3"/>
      <c r="H81" s="3"/>
      <c r="I81" s="3"/>
      <c r="J81" s="3"/>
      <c r="K81" s="3"/>
      <c r="L81" s="3"/>
      <c r="M81" s="3"/>
      <c r="N81" s="3"/>
      <c r="O81" s="3"/>
    </row>
    <row r="82" spans="1:15" ht="12.75" customHeight="1" x14ac:dyDescent="0.25">
      <c r="A82" s="13" t="s">
        <v>235</v>
      </c>
      <c r="B82" s="14" t="s">
        <v>236</v>
      </c>
      <c r="C82" s="15" t="s">
        <v>237</v>
      </c>
      <c r="D82" s="20"/>
      <c r="E82" s="21"/>
      <c r="F82" s="2"/>
      <c r="G82" s="3"/>
      <c r="H82" s="3"/>
      <c r="I82" s="3"/>
      <c r="J82" s="3"/>
      <c r="K82" s="3"/>
      <c r="L82" s="3"/>
      <c r="M82" s="3"/>
      <c r="N82" s="3"/>
      <c r="O82" s="3"/>
    </row>
    <row r="83" spans="1:15" ht="12.75" customHeight="1" x14ac:dyDescent="0.25">
      <c r="A83" s="13" t="s">
        <v>238</v>
      </c>
      <c r="B83" s="14" t="s">
        <v>239</v>
      </c>
      <c r="C83" s="15" t="s">
        <v>240</v>
      </c>
      <c r="D83" s="20"/>
      <c r="E83" s="21"/>
      <c r="F83" s="2"/>
      <c r="G83" s="3"/>
      <c r="H83" s="3"/>
      <c r="I83" s="3"/>
      <c r="J83" s="3"/>
      <c r="K83" s="3"/>
      <c r="L83" s="3"/>
      <c r="M83" s="3"/>
      <c r="N83" s="3"/>
      <c r="O83" s="3"/>
    </row>
    <row r="84" spans="1:15" ht="12.75" customHeight="1" x14ac:dyDescent="0.25">
      <c r="A84" s="13" t="s">
        <v>241</v>
      </c>
      <c r="B84" s="14" t="s">
        <v>242</v>
      </c>
      <c r="C84" s="15" t="s">
        <v>243</v>
      </c>
      <c r="D84" s="20"/>
      <c r="E84" s="21"/>
      <c r="F84" s="2"/>
      <c r="G84" s="3"/>
      <c r="H84" s="3"/>
      <c r="I84" s="3"/>
      <c r="J84" s="3"/>
      <c r="K84" s="3"/>
      <c r="L84" s="3"/>
      <c r="M84" s="3"/>
      <c r="N84" s="3"/>
      <c r="O84" s="3"/>
    </row>
    <row r="85" spans="1:15" ht="12.75" customHeight="1" x14ac:dyDescent="0.25">
      <c r="A85" s="13" t="s">
        <v>244</v>
      </c>
      <c r="B85" s="14" t="s">
        <v>245</v>
      </c>
      <c r="C85" s="15" t="s">
        <v>246</v>
      </c>
      <c r="D85" s="20"/>
      <c r="E85" s="21"/>
      <c r="F85" s="2"/>
      <c r="G85" s="3"/>
      <c r="H85" s="3"/>
      <c r="I85" s="3"/>
      <c r="J85" s="3"/>
      <c r="K85" s="3"/>
      <c r="L85" s="3"/>
      <c r="M85" s="3"/>
      <c r="N85" s="3"/>
      <c r="O85" s="3"/>
    </row>
    <row r="86" spans="1:15" ht="12.75" customHeight="1" x14ac:dyDescent="0.25">
      <c r="A86" s="13" t="s">
        <v>247</v>
      </c>
      <c r="B86" s="14" t="s">
        <v>248</v>
      </c>
      <c r="C86" s="15" t="s">
        <v>249</v>
      </c>
      <c r="D86" s="20"/>
      <c r="E86" s="21"/>
      <c r="F86" s="2"/>
      <c r="G86" s="3"/>
      <c r="H86" s="3"/>
      <c r="I86" s="3"/>
      <c r="J86" s="3"/>
      <c r="K86" s="3"/>
      <c r="L86" s="3"/>
      <c r="M86" s="3"/>
      <c r="N86" s="3"/>
      <c r="O86" s="3"/>
    </row>
    <row r="87" spans="1:15" ht="12.75" customHeight="1" x14ac:dyDescent="0.25">
      <c r="A87" s="22" t="s">
        <v>250</v>
      </c>
      <c r="B87" s="14" t="s">
        <v>251</v>
      </c>
      <c r="C87" s="15" t="s">
        <v>252</v>
      </c>
      <c r="D87" s="640">
        <f t="shared" ref="D87:E87" si="9">SUM(D88:D90)</f>
        <v>744.27399000000003</v>
      </c>
      <c r="E87" s="641">
        <f t="shared" si="9"/>
        <v>1490.0181399999999</v>
      </c>
      <c r="F87" s="2"/>
      <c r="G87" s="3"/>
      <c r="H87" s="3"/>
      <c r="I87" s="3"/>
      <c r="J87" s="3"/>
      <c r="K87" s="3"/>
      <c r="L87" s="3"/>
      <c r="M87" s="3"/>
      <c r="N87" s="3"/>
      <c r="O87" s="3"/>
    </row>
    <row r="88" spans="1:15" ht="12.75" customHeight="1" x14ac:dyDescent="0.25">
      <c r="A88" s="13" t="s">
        <v>253</v>
      </c>
      <c r="B88" s="14" t="s">
        <v>254</v>
      </c>
      <c r="C88" s="15" t="s">
        <v>255</v>
      </c>
      <c r="D88" s="20">
        <v>744.27399000000003</v>
      </c>
      <c r="E88" s="21">
        <v>1479.13114</v>
      </c>
      <c r="F88" s="2"/>
      <c r="G88" s="3"/>
      <c r="H88" s="3"/>
      <c r="I88" s="3"/>
      <c r="J88" s="3"/>
      <c r="K88" s="3"/>
      <c r="L88" s="3"/>
      <c r="M88" s="3"/>
      <c r="N88" s="3"/>
      <c r="O88" s="3"/>
    </row>
    <row r="89" spans="1:15" ht="12.75" customHeight="1" x14ac:dyDescent="0.25">
      <c r="A89" s="13" t="s">
        <v>256</v>
      </c>
      <c r="B89" s="14" t="s">
        <v>257</v>
      </c>
      <c r="C89" s="15" t="s">
        <v>258</v>
      </c>
      <c r="D89" s="20"/>
      <c r="E89" s="21">
        <v>10.887</v>
      </c>
      <c r="F89" s="2"/>
      <c r="G89" s="3"/>
      <c r="H89" s="3"/>
      <c r="I89" s="3"/>
      <c r="J89" s="3"/>
      <c r="K89" s="3"/>
      <c r="L89" s="3"/>
      <c r="M89" s="3"/>
      <c r="N89" s="3"/>
      <c r="O89" s="3"/>
    </row>
    <row r="90" spans="1:15" ht="12.75" customHeight="1" x14ac:dyDescent="0.25">
      <c r="A90" s="13" t="s">
        <v>259</v>
      </c>
      <c r="B90" s="14" t="s">
        <v>260</v>
      </c>
      <c r="C90" s="15" t="s">
        <v>261</v>
      </c>
      <c r="D90" s="20"/>
      <c r="E90" s="21"/>
      <c r="F90" s="2"/>
      <c r="G90" s="3"/>
      <c r="H90" s="3"/>
      <c r="I90" s="3"/>
      <c r="J90" s="3"/>
      <c r="K90" s="3"/>
      <c r="L90" s="3"/>
      <c r="M90" s="3"/>
      <c r="N90" s="3"/>
      <c r="O90" s="3"/>
    </row>
    <row r="91" spans="1:15" ht="12.75" customHeight="1" x14ac:dyDescent="0.25">
      <c r="A91" s="23" t="s">
        <v>262</v>
      </c>
      <c r="B91" s="24" t="s">
        <v>263</v>
      </c>
      <c r="C91" s="25" t="s">
        <v>264</v>
      </c>
      <c r="D91" s="34">
        <f t="shared" ref="D91:E91" si="10">D7+D47</f>
        <v>192026.52053000001</v>
      </c>
      <c r="E91" s="35">
        <f t="shared" si="10"/>
        <v>206163.33317</v>
      </c>
      <c r="F91" s="2"/>
      <c r="G91" s="3"/>
      <c r="H91" s="3"/>
      <c r="I91" s="3"/>
      <c r="J91" s="3"/>
      <c r="K91" s="3"/>
      <c r="L91" s="3"/>
      <c r="M91" s="3"/>
      <c r="N91" s="3"/>
      <c r="O91" s="3"/>
    </row>
    <row r="92" spans="1:15" ht="12.75" customHeight="1" x14ac:dyDescent="0.25">
      <c r="A92" s="36" t="s">
        <v>265</v>
      </c>
      <c r="B92" s="811" t="s">
        <v>266</v>
      </c>
      <c r="C92" s="812"/>
      <c r="D92" s="37" t="s">
        <v>267</v>
      </c>
      <c r="E92" s="38" t="s">
        <v>268</v>
      </c>
      <c r="F92" s="2"/>
      <c r="G92" s="3"/>
      <c r="H92" s="3"/>
      <c r="I92" s="3"/>
      <c r="J92" s="3"/>
      <c r="K92" s="3"/>
      <c r="L92" s="3"/>
      <c r="M92" s="3"/>
      <c r="N92" s="3"/>
      <c r="O92" s="3"/>
    </row>
    <row r="93" spans="1:15" ht="12.75" customHeight="1" x14ac:dyDescent="0.25">
      <c r="A93" s="39" t="s">
        <v>269</v>
      </c>
      <c r="B93" s="40" t="s">
        <v>270</v>
      </c>
      <c r="C93" s="41" t="s">
        <v>271</v>
      </c>
      <c r="D93" s="16">
        <f t="shared" ref="D93:E93" si="11">D94+D98</f>
        <v>142800.87910999998</v>
      </c>
      <c r="E93" s="17">
        <f t="shared" si="11"/>
        <v>149895.33637</v>
      </c>
      <c r="F93" s="2"/>
      <c r="G93" s="3"/>
      <c r="H93" s="3"/>
      <c r="I93" s="3"/>
      <c r="J93" s="3"/>
      <c r="K93" s="3"/>
      <c r="L93" s="3"/>
      <c r="M93" s="3"/>
      <c r="N93" s="3"/>
      <c r="O93" s="3"/>
    </row>
    <row r="94" spans="1:15" ht="12.75" customHeight="1" x14ac:dyDescent="0.25">
      <c r="A94" s="13" t="s">
        <v>272</v>
      </c>
      <c r="B94" s="14" t="s">
        <v>273</v>
      </c>
      <c r="C94" s="15" t="s">
        <v>274</v>
      </c>
      <c r="D94" s="18">
        <f t="shared" ref="D94:E94" si="12">SUM(D95:D97)</f>
        <v>140636.15630999999</v>
      </c>
      <c r="E94" s="19">
        <f t="shared" si="12"/>
        <v>149531.14757</v>
      </c>
      <c r="F94" s="2"/>
      <c r="G94" s="3"/>
      <c r="H94" s="3"/>
      <c r="I94" s="3"/>
      <c r="J94" s="3"/>
      <c r="K94" s="3"/>
      <c r="L94" s="3"/>
      <c r="M94" s="3"/>
      <c r="N94" s="3"/>
      <c r="O94" s="3"/>
    </row>
    <row r="95" spans="1:15" ht="12.75" customHeight="1" x14ac:dyDescent="0.25">
      <c r="A95" s="13" t="s">
        <v>275</v>
      </c>
      <c r="B95" s="14" t="s">
        <v>276</v>
      </c>
      <c r="C95" s="15" t="s">
        <v>277</v>
      </c>
      <c r="D95" s="20">
        <v>83511.345619999993</v>
      </c>
      <c r="E95" s="21">
        <v>86625.959820000004</v>
      </c>
      <c r="F95" s="2"/>
      <c r="G95" s="3"/>
      <c r="H95" s="3"/>
      <c r="I95" s="3"/>
      <c r="J95" s="3"/>
      <c r="K95" s="3"/>
      <c r="L95" s="3"/>
      <c r="M95" s="3"/>
      <c r="N95" s="3"/>
      <c r="O95" s="3"/>
    </row>
    <row r="96" spans="1:15" ht="12.75" customHeight="1" x14ac:dyDescent="0.25">
      <c r="A96" s="13" t="s">
        <v>278</v>
      </c>
      <c r="B96" s="14" t="s">
        <v>279</v>
      </c>
      <c r="C96" s="15" t="s">
        <v>280</v>
      </c>
      <c r="D96" s="20">
        <v>57124.810689999998</v>
      </c>
      <c r="E96" s="21">
        <v>62905.187749999997</v>
      </c>
      <c r="F96" s="2"/>
      <c r="G96" s="3"/>
      <c r="H96" s="3"/>
      <c r="I96" s="3"/>
      <c r="J96" s="3"/>
      <c r="K96" s="3"/>
      <c r="L96" s="3"/>
      <c r="M96" s="3"/>
      <c r="N96" s="3"/>
      <c r="O96" s="3"/>
    </row>
    <row r="97" spans="1:15" ht="12.75" customHeight="1" x14ac:dyDescent="0.25">
      <c r="A97" s="13" t="s">
        <v>281</v>
      </c>
      <c r="B97" s="14" t="s">
        <v>282</v>
      </c>
      <c r="C97" s="15" t="s">
        <v>283</v>
      </c>
      <c r="D97" s="20"/>
      <c r="E97" s="21"/>
      <c r="F97" s="4"/>
      <c r="G97" s="3"/>
      <c r="H97" s="3"/>
      <c r="I97" s="3"/>
      <c r="J97" s="3"/>
      <c r="K97" s="3"/>
      <c r="L97" s="3"/>
      <c r="M97" s="3"/>
      <c r="N97" s="3"/>
      <c r="O97" s="3"/>
    </row>
    <row r="98" spans="1:15" ht="12.75" customHeight="1" x14ac:dyDescent="0.25">
      <c r="A98" s="22" t="s">
        <v>284</v>
      </c>
      <c r="B98" s="14" t="s">
        <v>285</v>
      </c>
      <c r="C98" s="15" t="s">
        <v>286</v>
      </c>
      <c r="D98" s="18">
        <f t="shared" ref="D98:E98" si="13">SUM(D99:D102)</f>
        <v>2164.7228</v>
      </c>
      <c r="E98" s="19">
        <f t="shared" si="13"/>
        <v>364.18880000000001</v>
      </c>
      <c r="F98" s="2"/>
      <c r="G98" s="3"/>
      <c r="H98" s="3"/>
      <c r="I98" s="3"/>
      <c r="J98" s="3"/>
      <c r="K98" s="3"/>
      <c r="L98" s="3"/>
      <c r="M98" s="3"/>
      <c r="N98" s="3"/>
      <c r="O98" s="3"/>
    </row>
    <row r="99" spans="1:15" ht="12.75" customHeight="1" x14ac:dyDescent="0.25">
      <c r="A99" s="13" t="s">
        <v>287</v>
      </c>
      <c r="B99" s="14" t="s">
        <v>288</v>
      </c>
      <c r="C99" s="15" t="s">
        <v>289</v>
      </c>
      <c r="D99" s="20"/>
      <c r="E99" s="21">
        <v>-251.30699999999999</v>
      </c>
      <c r="F99" s="2"/>
      <c r="G99" s="3"/>
      <c r="H99" s="3"/>
      <c r="I99" s="3"/>
      <c r="J99" s="3"/>
      <c r="K99" s="3"/>
      <c r="L99" s="3"/>
      <c r="M99" s="3"/>
      <c r="N99" s="3"/>
      <c r="O99" s="3"/>
    </row>
    <row r="100" spans="1:15" ht="12.75" customHeight="1" x14ac:dyDescent="0.25">
      <c r="A100" s="13" t="s">
        <v>290</v>
      </c>
      <c r="B100" s="14" t="s">
        <v>291</v>
      </c>
      <c r="C100" s="15" t="s">
        <v>292</v>
      </c>
      <c r="D100" s="20">
        <v>429.51754</v>
      </c>
      <c r="E100" s="21"/>
      <c r="F100" s="2"/>
      <c r="G100" s="3"/>
      <c r="H100" s="3"/>
      <c r="I100" s="3"/>
      <c r="J100" s="3"/>
      <c r="K100" s="3"/>
      <c r="L100" s="3"/>
      <c r="M100" s="3"/>
      <c r="N100" s="3"/>
      <c r="O100" s="3"/>
    </row>
    <row r="101" spans="1:15" ht="12.75" customHeight="1" x14ac:dyDescent="0.25">
      <c r="A101" s="13" t="s">
        <v>293</v>
      </c>
      <c r="B101" s="14" t="s">
        <v>294</v>
      </c>
      <c r="C101" s="15" t="s">
        <v>295</v>
      </c>
      <c r="D101" s="20">
        <v>1735.20526</v>
      </c>
      <c r="E101" s="21">
        <v>615.49580000000003</v>
      </c>
      <c r="F101" s="2"/>
      <c r="G101" s="3"/>
      <c r="H101" s="3"/>
      <c r="I101" s="3"/>
      <c r="J101" s="3"/>
      <c r="K101" s="3"/>
      <c r="L101" s="3"/>
      <c r="M101" s="3"/>
      <c r="N101" s="3"/>
      <c r="O101" s="3"/>
    </row>
    <row r="102" spans="1:15" ht="12.75" customHeight="1" x14ac:dyDescent="0.25">
      <c r="A102" s="13" t="s">
        <v>296</v>
      </c>
      <c r="B102" s="14" t="s">
        <v>297</v>
      </c>
      <c r="C102" s="15" t="s">
        <v>298</v>
      </c>
      <c r="D102" s="20"/>
      <c r="E102" s="21"/>
      <c r="F102" s="2"/>
      <c r="G102" s="3"/>
      <c r="H102" s="3"/>
      <c r="I102" s="3"/>
      <c r="J102" s="3"/>
      <c r="K102" s="3"/>
      <c r="L102" s="3"/>
      <c r="M102" s="3"/>
      <c r="N102" s="3"/>
      <c r="O102" s="3"/>
    </row>
    <row r="103" spans="1:15" ht="12.75" customHeight="1" x14ac:dyDescent="0.25">
      <c r="A103" s="13" t="s">
        <v>299</v>
      </c>
      <c r="B103" s="42" t="s">
        <v>300</v>
      </c>
      <c r="C103" s="15" t="s">
        <v>301</v>
      </c>
      <c r="D103" s="18">
        <f t="shared" ref="D103:E103" si="14">D104+D106+D114+D138</f>
        <v>49225.64142</v>
      </c>
      <c r="E103" s="19">
        <f t="shared" si="14"/>
        <v>55943.953849999998</v>
      </c>
      <c r="F103" s="2"/>
      <c r="G103" s="3"/>
      <c r="H103" s="3"/>
      <c r="I103" s="3"/>
      <c r="J103" s="3"/>
      <c r="K103" s="3"/>
      <c r="L103" s="3"/>
      <c r="M103" s="3"/>
      <c r="N103" s="3"/>
      <c r="O103" s="3"/>
    </row>
    <row r="104" spans="1:15" ht="12.75" customHeight="1" x14ac:dyDescent="0.25">
      <c r="A104" s="13" t="s">
        <v>302</v>
      </c>
      <c r="B104" s="14" t="s">
        <v>303</v>
      </c>
      <c r="C104" s="15" t="s">
        <v>304</v>
      </c>
      <c r="D104" s="18">
        <f t="shared" ref="D104:E104" si="15">D105</f>
        <v>0</v>
      </c>
      <c r="E104" s="19">
        <f t="shared" si="15"/>
        <v>0</v>
      </c>
      <c r="F104" s="2"/>
      <c r="G104" s="3"/>
      <c r="H104" s="3"/>
      <c r="I104" s="3"/>
      <c r="J104" s="3"/>
      <c r="K104" s="3"/>
      <c r="L104" s="3"/>
      <c r="M104" s="3"/>
      <c r="N104" s="3"/>
      <c r="O104" s="3"/>
    </row>
    <row r="105" spans="1:15" ht="12.75" customHeight="1" x14ac:dyDescent="0.25">
      <c r="A105" s="13" t="s">
        <v>305</v>
      </c>
      <c r="B105" s="14" t="s">
        <v>306</v>
      </c>
      <c r="C105" s="15" t="s">
        <v>307</v>
      </c>
      <c r="D105" s="20"/>
      <c r="E105" s="21"/>
      <c r="F105" s="2"/>
      <c r="G105" s="3"/>
      <c r="H105" s="3"/>
      <c r="I105" s="3"/>
      <c r="J105" s="3"/>
      <c r="K105" s="3"/>
      <c r="L105" s="3"/>
      <c r="M105" s="3"/>
      <c r="N105" s="3"/>
      <c r="O105" s="3"/>
    </row>
    <row r="106" spans="1:15" ht="12.75" customHeight="1" x14ac:dyDescent="0.25">
      <c r="A106" s="13" t="s">
        <v>308</v>
      </c>
      <c r="B106" s="14" t="s">
        <v>309</v>
      </c>
      <c r="C106" s="15" t="s">
        <v>310</v>
      </c>
      <c r="D106" s="18">
        <f t="shared" ref="D106:E106" si="16">SUM(D107:D113)</f>
        <v>0</v>
      </c>
      <c r="E106" s="19">
        <f t="shared" si="16"/>
        <v>0</v>
      </c>
      <c r="F106" s="2"/>
      <c r="G106" s="3"/>
      <c r="H106" s="3"/>
      <c r="I106" s="3"/>
      <c r="J106" s="3"/>
      <c r="K106" s="3"/>
      <c r="L106" s="3"/>
      <c r="M106" s="3"/>
      <c r="N106" s="3"/>
      <c r="O106" s="3"/>
    </row>
    <row r="107" spans="1:15" ht="12.75" customHeight="1" x14ac:dyDescent="0.25">
      <c r="A107" s="13" t="s">
        <v>311</v>
      </c>
      <c r="B107" s="14" t="s">
        <v>312</v>
      </c>
      <c r="C107" s="15" t="s">
        <v>313</v>
      </c>
      <c r="D107" s="20"/>
      <c r="E107" s="21"/>
      <c r="F107" s="2"/>
      <c r="G107" s="3"/>
      <c r="H107" s="3"/>
      <c r="I107" s="3"/>
      <c r="J107" s="3"/>
      <c r="K107" s="3"/>
      <c r="L107" s="3"/>
      <c r="M107" s="3"/>
      <c r="N107" s="3"/>
      <c r="O107" s="3"/>
    </row>
    <row r="108" spans="1:15" ht="12.75" customHeight="1" x14ac:dyDescent="0.25">
      <c r="A108" s="13" t="s">
        <v>314</v>
      </c>
      <c r="B108" s="14" t="s">
        <v>315</v>
      </c>
      <c r="C108" s="15" t="s">
        <v>316</v>
      </c>
      <c r="D108" s="20"/>
      <c r="E108" s="21"/>
      <c r="F108" s="2"/>
      <c r="G108" s="3"/>
      <c r="H108" s="3"/>
      <c r="I108" s="3"/>
      <c r="J108" s="3"/>
      <c r="K108" s="3"/>
      <c r="L108" s="3"/>
      <c r="M108" s="3"/>
      <c r="N108" s="3"/>
      <c r="O108" s="3"/>
    </row>
    <row r="109" spans="1:15" ht="12.75" customHeight="1" x14ac:dyDescent="0.25">
      <c r="A109" s="13" t="s">
        <v>317</v>
      </c>
      <c r="B109" s="14" t="s">
        <v>318</v>
      </c>
      <c r="C109" s="15" t="s">
        <v>319</v>
      </c>
      <c r="D109" s="20"/>
      <c r="E109" s="21"/>
      <c r="F109" s="2"/>
      <c r="G109" s="3"/>
      <c r="H109" s="3"/>
      <c r="I109" s="3"/>
      <c r="J109" s="3"/>
      <c r="K109" s="3"/>
      <c r="L109" s="3"/>
      <c r="M109" s="3"/>
      <c r="N109" s="3"/>
      <c r="O109" s="3"/>
    </row>
    <row r="110" spans="1:15" ht="12.75" customHeight="1" x14ac:dyDescent="0.25">
      <c r="A110" s="13" t="s">
        <v>320</v>
      </c>
      <c r="B110" s="14" t="s">
        <v>321</v>
      </c>
      <c r="C110" s="15" t="s">
        <v>322</v>
      </c>
      <c r="D110" s="20"/>
      <c r="E110" s="21"/>
      <c r="F110" s="2"/>
      <c r="G110" s="3"/>
      <c r="H110" s="3"/>
      <c r="I110" s="3"/>
      <c r="J110" s="3"/>
      <c r="K110" s="3"/>
      <c r="L110" s="3"/>
      <c r="M110" s="3"/>
      <c r="N110" s="3"/>
      <c r="O110" s="3"/>
    </row>
    <row r="111" spans="1:15" ht="12.75" customHeight="1" x14ac:dyDescent="0.25">
      <c r="A111" s="13" t="s">
        <v>323</v>
      </c>
      <c r="B111" s="14" t="s">
        <v>324</v>
      </c>
      <c r="C111" s="15" t="s">
        <v>325</v>
      </c>
      <c r="D111" s="20"/>
      <c r="E111" s="21"/>
      <c r="F111" s="2"/>
      <c r="G111" s="3"/>
      <c r="H111" s="3"/>
      <c r="I111" s="3"/>
      <c r="J111" s="3"/>
      <c r="K111" s="3"/>
      <c r="L111" s="3"/>
      <c r="M111" s="3"/>
      <c r="N111" s="3"/>
      <c r="O111" s="3"/>
    </row>
    <row r="112" spans="1:15" ht="12.75" customHeight="1" x14ac:dyDescent="0.25">
      <c r="A112" s="13" t="s">
        <v>326</v>
      </c>
      <c r="B112" s="14" t="s">
        <v>327</v>
      </c>
      <c r="C112" s="15" t="s">
        <v>328</v>
      </c>
      <c r="D112" s="20"/>
      <c r="E112" s="21"/>
      <c r="F112" s="2"/>
      <c r="G112" s="3"/>
      <c r="H112" s="3"/>
      <c r="I112" s="3"/>
      <c r="J112" s="3"/>
      <c r="K112" s="3"/>
      <c r="L112" s="3"/>
      <c r="M112" s="3"/>
      <c r="N112" s="3"/>
      <c r="O112" s="3"/>
    </row>
    <row r="113" spans="1:15" ht="12.75" customHeight="1" x14ac:dyDescent="0.25">
      <c r="A113" s="13" t="s">
        <v>329</v>
      </c>
      <c r="B113" s="14" t="s">
        <v>330</v>
      </c>
      <c r="C113" s="15" t="s">
        <v>331</v>
      </c>
      <c r="D113" s="20"/>
      <c r="E113" s="21"/>
      <c r="F113" s="2"/>
      <c r="G113" s="3"/>
      <c r="H113" s="3"/>
      <c r="I113" s="3"/>
      <c r="J113" s="3"/>
      <c r="K113" s="3"/>
      <c r="L113" s="3"/>
      <c r="M113" s="3"/>
      <c r="N113" s="3"/>
      <c r="O113" s="3"/>
    </row>
    <row r="114" spans="1:15" ht="12.75" customHeight="1" x14ac:dyDescent="0.25">
      <c r="A114" s="22" t="s">
        <v>332</v>
      </c>
      <c r="B114" s="14" t="s">
        <v>333</v>
      </c>
      <c r="C114" s="15" t="s">
        <v>334</v>
      </c>
      <c r="D114" s="18">
        <f t="shared" ref="D114:E114" si="17">SUM(D115:D137)</f>
        <v>42980.93651</v>
      </c>
      <c r="E114" s="19">
        <f t="shared" si="17"/>
        <v>48350.424009999995</v>
      </c>
      <c r="F114" s="2"/>
      <c r="G114" s="3"/>
      <c r="H114" s="3"/>
      <c r="I114" s="3"/>
      <c r="J114" s="3"/>
      <c r="K114" s="3"/>
      <c r="L114" s="3"/>
      <c r="M114" s="3"/>
      <c r="N114" s="3"/>
      <c r="O114" s="3"/>
    </row>
    <row r="115" spans="1:15" ht="12.75" customHeight="1" x14ac:dyDescent="0.25">
      <c r="A115" s="13" t="s">
        <v>335</v>
      </c>
      <c r="B115" s="14" t="s">
        <v>336</v>
      </c>
      <c r="C115" s="15" t="s">
        <v>337</v>
      </c>
      <c r="D115" s="20">
        <v>1879.86274</v>
      </c>
      <c r="E115" s="21">
        <v>625.97150999999997</v>
      </c>
      <c r="F115" s="2"/>
      <c r="G115" s="3"/>
      <c r="H115" s="3"/>
      <c r="I115" s="3"/>
      <c r="J115" s="3"/>
      <c r="K115" s="3"/>
      <c r="L115" s="3"/>
      <c r="M115" s="3"/>
      <c r="N115" s="3"/>
      <c r="O115" s="3"/>
    </row>
    <row r="116" spans="1:15" ht="12.75" customHeight="1" x14ac:dyDescent="0.25">
      <c r="A116" s="13" t="s">
        <v>338</v>
      </c>
      <c r="B116" s="14" t="s">
        <v>339</v>
      </c>
      <c r="C116" s="15" t="s">
        <v>340</v>
      </c>
      <c r="D116" s="20"/>
      <c r="E116" s="21"/>
      <c r="F116" s="2"/>
      <c r="G116" s="3"/>
      <c r="H116" s="3"/>
      <c r="I116" s="3"/>
      <c r="J116" s="3"/>
      <c r="K116" s="3"/>
      <c r="L116" s="3"/>
      <c r="M116" s="3"/>
      <c r="N116" s="3"/>
      <c r="O116" s="3"/>
    </row>
    <row r="117" spans="1:15" ht="12.75" customHeight="1" x14ac:dyDescent="0.25">
      <c r="A117" s="13" t="s">
        <v>341</v>
      </c>
      <c r="B117" s="14" t="s">
        <v>342</v>
      </c>
      <c r="C117" s="15" t="s">
        <v>343</v>
      </c>
      <c r="D117" s="20">
        <v>81.650000000000006</v>
      </c>
      <c r="E117" s="21">
        <v>59.23</v>
      </c>
      <c r="F117" s="2"/>
      <c r="G117" s="3"/>
      <c r="H117" s="3"/>
      <c r="I117" s="3"/>
      <c r="J117" s="3"/>
      <c r="K117" s="3"/>
      <c r="L117" s="3"/>
      <c r="M117" s="3"/>
      <c r="N117" s="3"/>
      <c r="O117" s="3"/>
    </row>
    <row r="118" spans="1:15" ht="12.75" customHeight="1" x14ac:dyDescent="0.25">
      <c r="A118" s="13" t="s">
        <v>344</v>
      </c>
      <c r="B118" s="14" t="s">
        <v>345</v>
      </c>
      <c r="C118" s="15" t="s">
        <v>346</v>
      </c>
      <c r="D118" s="20">
        <v>5954.5582999999997</v>
      </c>
      <c r="E118" s="21">
        <v>3255.7570900000001</v>
      </c>
      <c r="F118" s="2"/>
      <c r="G118" s="3"/>
      <c r="H118" s="3"/>
      <c r="I118" s="3"/>
      <c r="J118" s="3"/>
      <c r="K118" s="3"/>
      <c r="L118" s="3"/>
      <c r="M118" s="3"/>
      <c r="N118" s="3"/>
      <c r="O118" s="3"/>
    </row>
    <row r="119" spans="1:15" ht="12.75" customHeight="1" x14ac:dyDescent="0.25">
      <c r="A119" s="13" t="s">
        <v>347</v>
      </c>
      <c r="B119" s="14" t="s">
        <v>348</v>
      </c>
      <c r="C119" s="15" t="s">
        <v>349</v>
      </c>
      <c r="D119" s="20">
        <v>17437.027999999998</v>
      </c>
      <c r="E119" s="21">
        <v>18984.707999999999</v>
      </c>
      <c r="F119" s="2"/>
      <c r="G119" s="3"/>
      <c r="H119" s="3"/>
      <c r="I119" s="3"/>
      <c r="J119" s="3"/>
      <c r="K119" s="3"/>
      <c r="L119" s="3"/>
      <c r="M119" s="3"/>
      <c r="N119" s="3"/>
      <c r="O119" s="3"/>
    </row>
    <row r="120" spans="1:15" ht="12.75" customHeight="1" x14ac:dyDescent="0.25">
      <c r="A120" s="13" t="s">
        <v>350</v>
      </c>
      <c r="B120" s="14" t="s">
        <v>351</v>
      </c>
      <c r="C120" s="15" t="s">
        <v>352</v>
      </c>
      <c r="D120" s="20">
        <v>333.88</v>
      </c>
      <c r="E120" s="21">
        <v>480.2</v>
      </c>
      <c r="F120" s="2"/>
      <c r="G120" s="3"/>
      <c r="H120" s="3"/>
      <c r="I120" s="3"/>
      <c r="J120" s="3"/>
      <c r="K120" s="3"/>
      <c r="L120" s="3"/>
      <c r="M120" s="3"/>
      <c r="N120" s="3"/>
      <c r="O120" s="3"/>
    </row>
    <row r="121" spans="1:15" ht="12.75" customHeight="1" x14ac:dyDescent="0.25">
      <c r="A121" s="13" t="s">
        <v>353</v>
      </c>
      <c r="B121" s="14" t="s">
        <v>185</v>
      </c>
      <c r="C121" s="15" t="s">
        <v>354</v>
      </c>
      <c r="D121" s="20">
        <v>10133.255999999999</v>
      </c>
      <c r="E121" s="21">
        <v>10766.475</v>
      </c>
      <c r="F121" s="2"/>
      <c r="G121" s="3"/>
      <c r="H121" s="3"/>
      <c r="I121" s="3"/>
      <c r="J121" s="3"/>
      <c r="K121" s="3"/>
      <c r="L121" s="3"/>
      <c r="M121" s="3"/>
      <c r="N121" s="3"/>
      <c r="O121" s="3"/>
    </row>
    <row r="122" spans="1:15" ht="12.75" customHeight="1" x14ac:dyDescent="0.25">
      <c r="A122" s="13" t="s">
        <v>355</v>
      </c>
      <c r="B122" s="14" t="s">
        <v>188</v>
      </c>
      <c r="C122" s="15" t="s">
        <v>356</v>
      </c>
      <c r="D122" s="20"/>
      <c r="E122" s="21"/>
      <c r="F122" s="2"/>
      <c r="G122" s="3"/>
      <c r="H122" s="3"/>
      <c r="I122" s="3"/>
      <c r="J122" s="3"/>
      <c r="K122" s="3"/>
      <c r="L122" s="3"/>
      <c r="M122" s="3"/>
      <c r="N122" s="3"/>
      <c r="O122" s="3"/>
    </row>
    <row r="123" spans="1:15" ht="12.75" customHeight="1" x14ac:dyDescent="0.25">
      <c r="A123" s="13" t="s">
        <v>357</v>
      </c>
      <c r="B123" s="14" t="s">
        <v>191</v>
      </c>
      <c r="C123" s="15" t="s">
        <v>358</v>
      </c>
      <c r="D123" s="20">
        <v>4912.5630000000001</v>
      </c>
      <c r="E123" s="21">
        <v>5298.0410000000002</v>
      </c>
      <c r="F123" s="2"/>
      <c r="G123" s="3"/>
      <c r="H123" s="3"/>
      <c r="I123" s="3"/>
      <c r="J123" s="3"/>
      <c r="K123" s="3"/>
      <c r="L123" s="3"/>
      <c r="M123" s="3"/>
      <c r="N123" s="3"/>
      <c r="O123" s="3"/>
    </row>
    <row r="124" spans="1:15" ht="12.75" customHeight="1" x14ac:dyDescent="0.25">
      <c r="A124" s="13" t="s">
        <v>359</v>
      </c>
      <c r="B124" s="14" t="s">
        <v>194</v>
      </c>
      <c r="C124" s="15" t="s">
        <v>360</v>
      </c>
      <c r="D124" s="20"/>
      <c r="E124" s="21"/>
      <c r="F124" s="2"/>
      <c r="G124" s="3"/>
      <c r="H124" s="3"/>
      <c r="I124" s="3"/>
      <c r="J124" s="3"/>
      <c r="K124" s="3"/>
      <c r="L124" s="3"/>
      <c r="M124" s="3"/>
      <c r="N124" s="3"/>
      <c r="O124" s="3"/>
    </row>
    <row r="125" spans="1:15" ht="12.75" customHeight="1" x14ac:dyDescent="0.25">
      <c r="A125" s="13" t="s">
        <v>361</v>
      </c>
      <c r="B125" s="14" t="s">
        <v>197</v>
      </c>
      <c r="C125" s="15" t="s">
        <v>362</v>
      </c>
      <c r="D125" s="20"/>
      <c r="E125" s="21"/>
      <c r="F125" s="2"/>
      <c r="G125" s="3"/>
      <c r="H125" s="3"/>
      <c r="I125" s="3"/>
      <c r="J125" s="3"/>
      <c r="K125" s="3"/>
      <c r="L125" s="3"/>
      <c r="M125" s="3"/>
      <c r="N125" s="3"/>
      <c r="O125" s="3"/>
    </row>
    <row r="126" spans="1:15" ht="12.75" customHeight="1" x14ac:dyDescent="0.25">
      <c r="A126" s="13" t="s">
        <v>363</v>
      </c>
      <c r="B126" s="14" t="s">
        <v>200</v>
      </c>
      <c r="C126" s="15" t="s">
        <v>364</v>
      </c>
      <c r="D126" s="20">
        <v>1073.6831400000001</v>
      </c>
      <c r="E126" s="21">
        <v>7278.5447800000002</v>
      </c>
      <c r="F126" s="2"/>
      <c r="G126" s="3"/>
      <c r="H126" s="3"/>
      <c r="I126" s="3"/>
      <c r="J126" s="3"/>
      <c r="K126" s="3"/>
      <c r="L126" s="3"/>
      <c r="M126" s="3"/>
      <c r="N126" s="3"/>
      <c r="O126" s="3"/>
    </row>
    <row r="127" spans="1:15" ht="12.75" customHeight="1" x14ac:dyDescent="0.25">
      <c r="A127" s="13" t="s">
        <v>365</v>
      </c>
      <c r="B127" s="14" t="s">
        <v>203</v>
      </c>
      <c r="C127" s="15" t="s">
        <v>366</v>
      </c>
      <c r="D127" s="20">
        <v>753.54544999999996</v>
      </c>
      <c r="E127" s="21">
        <v>737.30029999999999</v>
      </c>
      <c r="F127" s="2"/>
      <c r="G127" s="3"/>
      <c r="H127" s="3"/>
      <c r="I127" s="3"/>
      <c r="J127" s="3"/>
      <c r="K127" s="3"/>
      <c r="L127" s="3"/>
      <c r="M127" s="3"/>
      <c r="N127" s="3"/>
      <c r="O127" s="3"/>
    </row>
    <row r="128" spans="1:15" ht="12.75" customHeight="1" x14ac:dyDescent="0.25">
      <c r="A128" s="13" t="s">
        <v>367</v>
      </c>
      <c r="B128" s="14" t="s">
        <v>368</v>
      </c>
      <c r="C128" s="15" t="s">
        <v>369</v>
      </c>
      <c r="D128" s="20"/>
      <c r="E128" s="21"/>
      <c r="F128" s="2"/>
      <c r="G128" s="3"/>
      <c r="H128" s="3"/>
      <c r="I128" s="3"/>
      <c r="J128" s="3"/>
      <c r="K128" s="3"/>
      <c r="L128" s="3"/>
      <c r="M128" s="3"/>
      <c r="N128" s="3"/>
      <c r="O128" s="3"/>
    </row>
    <row r="129" spans="1:15" ht="12.75" customHeight="1" x14ac:dyDescent="0.25">
      <c r="A129" s="13" t="s">
        <v>370</v>
      </c>
      <c r="B129" s="14" t="s">
        <v>371</v>
      </c>
      <c r="C129" s="15" t="s">
        <v>372</v>
      </c>
      <c r="D129" s="20"/>
      <c r="E129" s="21"/>
      <c r="F129" s="2"/>
      <c r="G129" s="3"/>
      <c r="H129" s="3"/>
      <c r="I129" s="3"/>
      <c r="J129" s="3"/>
      <c r="K129" s="3"/>
      <c r="L129" s="3"/>
      <c r="M129" s="3"/>
      <c r="N129" s="3"/>
      <c r="O129" s="3"/>
    </row>
    <row r="130" spans="1:15" ht="12.75" customHeight="1" x14ac:dyDescent="0.25">
      <c r="A130" s="13" t="s">
        <v>373</v>
      </c>
      <c r="B130" s="14" t="s">
        <v>209</v>
      </c>
      <c r="C130" s="15" t="s">
        <v>374</v>
      </c>
      <c r="D130" s="20"/>
      <c r="E130" s="21"/>
      <c r="F130" s="2"/>
      <c r="G130" s="3"/>
      <c r="H130" s="3"/>
      <c r="I130" s="3"/>
      <c r="J130" s="3"/>
      <c r="K130" s="3"/>
      <c r="L130" s="3"/>
      <c r="M130" s="3"/>
      <c r="N130" s="3"/>
      <c r="O130" s="3"/>
    </row>
    <row r="131" spans="1:15" ht="12.75" customHeight="1" x14ac:dyDescent="0.25">
      <c r="A131" s="13" t="s">
        <v>375</v>
      </c>
      <c r="B131" s="14" t="s">
        <v>376</v>
      </c>
      <c r="C131" s="15" t="s">
        <v>377</v>
      </c>
      <c r="D131" s="20"/>
      <c r="E131" s="21">
        <v>413.49400000000003</v>
      </c>
      <c r="F131" s="2"/>
      <c r="G131" s="3"/>
      <c r="H131" s="3"/>
      <c r="I131" s="3"/>
      <c r="J131" s="3"/>
      <c r="K131" s="3"/>
      <c r="L131" s="3"/>
      <c r="M131" s="3"/>
      <c r="N131" s="3"/>
      <c r="O131" s="3"/>
    </row>
    <row r="132" spans="1:15" ht="12.75" customHeight="1" x14ac:dyDescent="0.25">
      <c r="A132" s="13" t="s">
        <v>378</v>
      </c>
      <c r="B132" s="14" t="s">
        <v>379</v>
      </c>
      <c r="C132" s="15" t="s">
        <v>380</v>
      </c>
      <c r="D132" s="20"/>
      <c r="E132" s="21"/>
      <c r="F132" s="2"/>
      <c r="G132" s="3"/>
      <c r="H132" s="3"/>
      <c r="I132" s="3"/>
      <c r="J132" s="3"/>
      <c r="K132" s="3"/>
      <c r="L132" s="3"/>
      <c r="M132" s="3"/>
      <c r="N132" s="3"/>
      <c r="O132" s="3"/>
    </row>
    <row r="133" spans="1:15" ht="12.75" customHeight="1" x14ac:dyDescent="0.25">
      <c r="A133" s="13" t="s">
        <v>381</v>
      </c>
      <c r="B133" s="14" t="s">
        <v>382</v>
      </c>
      <c r="C133" s="15" t="s">
        <v>383</v>
      </c>
      <c r="D133" s="20"/>
      <c r="E133" s="21"/>
      <c r="F133" s="2"/>
      <c r="G133" s="3"/>
      <c r="H133" s="3"/>
      <c r="I133" s="3"/>
      <c r="J133" s="3"/>
      <c r="K133" s="3"/>
      <c r="L133" s="3"/>
      <c r="M133" s="3"/>
      <c r="N133" s="3"/>
      <c r="O133" s="3"/>
    </row>
    <row r="134" spans="1:15" ht="12.75" customHeight="1" x14ac:dyDescent="0.25">
      <c r="A134" s="13" t="s">
        <v>384</v>
      </c>
      <c r="B134" s="14" t="s">
        <v>385</v>
      </c>
      <c r="C134" s="15" t="s">
        <v>386</v>
      </c>
      <c r="D134" s="20"/>
      <c r="E134" s="21"/>
      <c r="F134" s="2"/>
      <c r="G134" s="3"/>
      <c r="H134" s="3"/>
      <c r="I134" s="3"/>
      <c r="J134" s="3"/>
      <c r="K134" s="3"/>
      <c r="L134" s="3"/>
      <c r="M134" s="3"/>
      <c r="N134" s="3"/>
      <c r="O134" s="3"/>
    </row>
    <row r="135" spans="1:15" ht="12.75" customHeight="1" x14ac:dyDescent="0.25">
      <c r="A135" s="13" t="s">
        <v>387</v>
      </c>
      <c r="B135" s="14" t="s">
        <v>388</v>
      </c>
      <c r="C135" s="15" t="s">
        <v>389</v>
      </c>
      <c r="D135" s="20"/>
      <c r="E135" s="21"/>
      <c r="F135" s="2"/>
      <c r="G135" s="3"/>
      <c r="H135" s="3"/>
      <c r="I135" s="3"/>
      <c r="J135" s="3"/>
      <c r="K135" s="3"/>
      <c r="L135" s="3"/>
      <c r="M135" s="3"/>
      <c r="N135" s="3"/>
      <c r="O135" s="3"/>
    </row>
    <row r="136" spans="1:15" ht="12.75" customHeight="1" x14ac:dyDescent="0.25">
      <c r="A136" s="13" t="s">
        <v>390</v>
      </c>
      <c r="B136" s="14" t="s">
        <v>327</v>
      </c>
      <c r="C136" s="15" t="s">
        <v>391</v>
      </c>
      <c r="D136" s="20">
        <v>420.90987999999999</v>
      </c>
      <c r="E136" s="21">
        <v>450.70233000000002</v>
      </c>
      <c r="F136" s="2"/>
      <c r="G136" s="3"/>
      <c r="H136" s="3"/>
      <c r="I136" s="3"/>
      <c r="J136" s="3"/>
      <c r="K136" s="3"/>
      <c r="L136" s="3"/>
      <c r="M136" s="3"/>
      <c r="N136" s="3"/>
      <c r="O136" s="3"/>
    </row>
    <row r="137" spans="1:15" ht="12.75" customHeight="1" x14ac:dyDescent="0.25">
      <c r="A137" s="13" t="s">
        <v>392</v>
      </c>
      <c r="B137" s="14" t="s">
        <v>393</v>
      </c>
      <c r="C137" s="15" t="s">
        <v>394</v>
      </c>
      <c r="D137" s="20"/>
      <c r="E137" s="21"/>
      <c r="F137" s="2"/>
      <c r="G137" s="3"/>
      <c r="H137" s="3"/>
      <c r="I137" s="3"/>
      <c r="J137" s="3"/>
      <c r="K137" s="3"/>
      <c r="L137" s="3"/>
      <c r="M137" s="3"/>
      <c r="N137" s="3"/>
      <c r="O137" s="3"/>
    </row>
    <row r="138" spans="1:15" ht="12.75" customHeight="1" x14ac:dyDescent="0.25">
      <c r="A138" s="22" t="s">
        <v>395</v>
      </c>
      <c r="B138" s="14" t="s">
        <v>396</v>
      </c>
      <c r="C138" s="15" t="s">
        <v>397</v>
      </c>
      <c r="D138" s="18">
        <f t="shared" ref="D138:E138" si="18">SUM(D139:D141)</f>
        <v>6244.7049100000004</v>
      </c>
      <c r="E138" s="19">
        <f t="shared" si="18"/>
        <v>7593.5298400000001</v>
      </c>
      <c r="F138" s="2"/>
      <c r="G138" s="3"/>
      <c r="H138" s="3"/>
      <c r="I138" s="3"/>
      <c r="J138" s="3"/>
      <c r="K138" s="3"/>
      <c r="L138" s="3"/>
      <c r="M138" s="3"/>
      <c r="N138" s="3"/>
      <c r="O138" s="3"/>
    </row>
    <row r="139" spans="1:15" ht="12.75" customHeight="1" x14ac:dyDescent="0.25">
      <c r="A139" s="13" t="s">
        <v>398</v>
      </c>
      <c r="B139" s="14" t="s">
        <v>399</v>
      </c>
      <c r="C139" s="15" t="s">
        <v>400</v>
      </c>
      <c r="D139" s="20"/>
      <c r="E139" s="21"/>
      <c r="F139" s="2"/>
      <c r="G139" s="3"/>
      <c r="H139" s="3"/>
      <c r="I139" s="3"/>
      <c r="J139" s="3"/>
      <c r="K139" s="3"/>
      <c r="L139" s="3"/>
      <c r="M139" s="3"/>
      <c r="N139" s="3"/>
      <c r="O139" s="3"/>
    </row>
    <row r="140" spans="1:15" ht="12.75" customHeight="1" x14ac:dyDescent="0.25">
      <c r="A140" s="13" t="s">
        <v>401</v>
      </c>
      <c r="B140" s="14" t="s">
        <v>402</v>
      </c>
      <c r="C140" s="15" t="s">
        <v>403</v>
      </c>
      <c r="D140" s="20">
        <v>6244.7049100000004</v>
      </c>
      <c r="E140" s="21">
        <v>7593.5298400000001</v>
      </c>
      <c r="F140" s="2"/>
      <c r="G140" s="3"/>
      <c r="H140" s="3"/>
      <c r="I140" s="3"/>
      <c r="J140" s="3"/>
      <c r="K140" s="3"/>
      <c r="L140" s="3"/>
      <c r="M140" s="3"/>
      <c r="N140" s="3"/>
      <c r="O140" s="3"/>
    </row>
    <row r="141" spans="1:15" ht="12.75" customHeight="1" x14ac:dyDescent="0.25">
      <c r="A141" s="13" t="s">
        <v>404</v>
      </c>
      <c r="B141" s="14" t="s">
        <v>405</v>
      </c>
      <c r="C141" s="15" t="s">
        <v>406</v>
      </c>
      <c r="D141" s="20"/>
      <c r="E141" s="21"/>
      <c r="F141" s="2"/>
      <c r="G141" s="3"/>
      <c r="H141" s="3"/>
      <c r="I141" s="3"/>
      <c r="J141" s="3"/>
      <c r="K141" s="3"/>
      <c r="L141" s="3"/>
      <c r="M141" s="3"/>
      <c r="N141" s="3"/>
      <c r="O141" s="3"/>
    </row>
    <row r="142" spans="1:15" ht="12.75" customHeight="1" x14ac:dyDescent="0.25">
      <c r="A142" s="23" t="s">
        <v>407</v>
      </c>
      <c r="B142" s="43" t="s">
        <v>408</v>
      </c>
      <c r="C142" s="25" t="s">
        <v>409</v>
      </c>
      <c r="D142" s="44">
        <f t="shared" ref="D142:E142" si="19">D93+D103</f>
        <v>192026.52052999998</v>
      </c>
      <c r="E142" s="35">
        <f t="shared" si="19"/>
        <v>205839.29022</v>
      </c>
      <c r="F142" s="2"/>
      <c r="G142" s="3"/>
      <c r="H142" s="3"/>
      <c r="I142" s="3"/>
      <c r="J142" s="3"/>
      <c r="K142" s="3"/>
      <c r="L142" s="3"/>
      <c r="M142" s="3"/>
      <c r="N142" s="3"/>
      <c r="O142" s="3"/>
    </row>
    <row r="143" spans="1:15" ht="12.75" customHeight="1" x14ac:dyDescent="0.25">
      <c r="A143" s="45"/>
      <c r="B143" s="46"/>
      <c r="C143" s="46"/>
      <c r="D143" s="47"/>
      <c r="E143" s="47"/>
      <c r="F143" s="2"/>
      <c r="G143" s="3"/>
      <c r="H143" s="3"/>
      <c r="I143" s="3"/>
      <c r="J143" s="3"/>
      <c r="K143" s="3"/>
      <c r="L143" s="3"/>
      <c r="M143" s="3"/>
      <c r="N143" s="3"/>
      <c r="O143" s="3"/>
    </row>
    <row r="144" spans="1:15" ht="12.75" customHeight="1" x14ac:dyDescent="0.25">
      <c r="A144" s="45" t="s">
        <v>410</v>
      </c>
      <c r="B144" s="46"/>
      <c r="C144" s="46"/>
      <c r="D144" s="47"/>
      <c r="E144" s="47"/>
      <c r="F144" s="2"/>
      <c r="G144" s="3"/>
      <c r="H144" s="3"/>
      <c r="I144" s="3"/>
      <c r="J144" s="3"/>
      <c r="K144" s="3"/>
      <c r="L144" s="3"/>
      <c r="M144" s="3"/>
      <c r="N144" s="3"/>
      <c r="O144" s="3"/>
    </row>
    <row r="145" spans="1:15" ht="12.75" customHeight="1" x14ac:dyDescent="0.25">
      <c r="A145" s="48" t="s">
        <v>411</v>
      </c>
      <c r="B145" s="49"/>
      <c r="C145" s="49"/>
      <c r="D145" s="47"/>
      <c r="E145" s="47"/>
      <c r="F145" s="2"/>
      <c r="G145" s="3"/>
      <c r="H145" s="3"/>
      <c r="I145" s="3"/>
      <c r="J145" s="3"/>
      <c r="K145" s="3"/>
      <c r="L145" s="3"/>
      <c r="M145" s="3"/>
      <c r="N145" s="3"/>
      <c r="O145" s="3"/>
    </row>
    <row r="146" spans="1:15" ht="12.75" customHeight="1" x14ac:dyDescent="0.25">
      <c r="A146" s="2" t="s">
        <v>412</v>
      </c>
      <c r="B146" s="50"/>
      <c r="C146" s="50"/>
      <c r="D146" s="47"/>
      <c r="E146" s="47"/>
      <c r="F146" s="2"/>
      <c r="G146" s="3"/>
      <c r="H146" s="3"/>
      <c r="I146" s="3"/>
      <c r="J146" s="3"/>
      <c r="K146" s="3"/>
      <c r="L146" s="3"/>
      <c r="M146" s="3"/>
      <c r="N146" s="3"/>
      <c r="O146" s="3"/>
    </row>
    <row r="147" spans="1:15" ht="12.75" customHeight="1" x14ac:dyDescent="0.25">
      <c r="A147" s="2" t="s">
        <v>413</v>
      </c>
      <c r="B147" s="50"/>
      <c r="C147" s="50"/>
      <c r="D147" s="47"/>
      <c r="E147" s="47"/>
      <c r="F147" s="2"/>
      <c r="G147" s="3"/>
      <c r="H147" s="3"/>
      <c r="I147" s="3"/>
      <c r="J147" s="3"/>
      <c r="K147" s="3"/>
      <c r="L147" s="3"/>
      <c r="M147" s="3"/>
      <c r="N147" s="3"/>
      <c r="O147" s="3"/>
    </row>
    <row r="148" spans="1:15" ht="12.75" customHeight="1" x14ac:dyDescent="0.25">
      <c r="A148" s="2"/>
      <c r="B148" s="3"/>
      <c r="C148" s="3"/>
      <c r="D148" s="51"/>
      <c r="E148" s="51"/>
      <c r="F148" s="3"/>
      <c r="G148" s="3"/>
      <c r="H148" s="3"/>
      <c r="I148" s="3"/>
      <c r="J148" s="3"/>
      <c r="K148" s="3"/>
      <c r="L148" s="3"/>
      <c r="M148" s="3"/>
      <c r="N148" s="3"/>
      <c r="O148" s="3"/>
    </row>
  </sheetData>
  <mergeCells count="6">
    <mergeCell ref="B92:C92"/>
    <mergeCell ref="B6:C6"/>
    <mergeCell ref="A1:E1"/>
    <mergeCell ref="A2:E2"/>
    <mergeCell ref="A4:E4"/>
    <mergeCell ref="A3:E3"/>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zoomScaleNormal="100" workbookViewId="0">
      <pane xSplit="6" ySplit="7" topLeftCell="G38" activePane="bottomRight" state="frozen"/>
      <selection pane="topRight" activeCell="G1" sqref="G1"/>
      <selection pane="bottomLeft" activeCell="A8" sqref="A8"/>
      <selection pane="bottomRight" activeCell="J25" sqref="J25"/>
    </sheetView>
  </sheetViews>
  <sheetFormatPr defaultColWidth="17.28515625" defaultRowHeight="15" customHeight="1" x14ac:dyDescent="0.2"/>
  <cols>
    <col min="1" max="1" width="4" customWidth="1"/>
    <col min="2" max="2" width="2.28515625" customWidth="1"/>
    <col min="3" max="3" width="36.28515625" customWidth="1"/>
    <col min="4" max="4" width="7.7109375" customWidth="1"/>
    <col min="5" max="5" width="36.85546875" customWidth="1"/>
    <col min="6" max="6" width="6.7109375" customWidth="1"/>
    <col min="7" max="7" width="10.85546875" customWidth="1"/>
    <col min="8" max="8" width="10.140625" customWidth="1"/>
    <col min="9" max="9" width="10.42578125"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0" max="29" width="9.140625" customWidth="1"/>
  </cols>
  <sheetData>
    <row r="1" spans="1:29" ht="15.75" customHeight="1" x14ac:dyDescent="0.2">
      <c r="A1" s="61" t="s">
        <v>475</v>
      </c>
      <c r="B1" s="71"/>
      <c r="C1" s="79"/>
      <c r="D1" s="79"/>
      <c r="E1" s="79"/>
      <c r="F1" s="79"/>
      <c r="G1" s="71"/>
      <c r="H1" s="71"/>
      <c r="I1" s="71"/>
      <c r="J1" s="71"/>
      <c r="K1" s="71"/>
      <c r="L1" s="71"/>
      <c r="M1" s="71"/>
      <c r="N1" s="71"/>
      <c r="O1" s="71"/>
      <c r="P1" s="71"/>
      <c r="Q1" s="71"/>
      <c r="R1" s="71"/>
      <c r="S1" s="71"/>
      <c r="T1" s="71"/>
      <c r="U1" s="71"/>
      <c r="V1" s="71"/>
      <c r="W1" s="71"/>
      <c r="X1" s="71"/>
      <c r="Y1" s="71"/>
      <c r="Z1" s="71"/>
      <c r="AA1" s="71"/>
      <c r="AB1" s="71"/>
      <c r="AC1" s="71"/>
    </row>
    <row r="2" spans="1:29" ht="16.5" customHeight="1" x14ac:dyDescent="0.2">
      <c r="A2" s="71"/>
      <c r="B2" s="79"/>
      <c r="C2" s="79"/>
      <c r="D2" s="79"/>
      <c r="E2" s="71"/>
      <c r="F2" s="71"/>
      <c r="G2" s="71"/>
      <c r="H2" s="71"/>
      <c r="I2" s="71"/>
      <c r="J2" s="71"/>
      <c r="K2" s="71"/>
      <c r="L2" s="71"/>
      <c r="M2" s="71"/>
      <c r="N2" s="71"/>
      <c r="O2" s="71"/>
      <c r="P2" s="71"/>
      <c r="Q2" s="71"/>
      <c r="R2" s="71"/>
      <c r="S2" s="92" t="s">
        <v>477</v>
      </c>
      <c r="T2" s="71"/>
      <c r="U2" s="71"/>
      <c r="V2" s="71"/>
      <c r="W2" s="71"/>
      <c r="X2" s="71"/>
      <c r="Y2" s="71"/>
      <c r="Z2" s="71"/>
      <c r="AA2" s="71"/>
      <c r="AB2" s="71"/>
      <c r="AC2" s="71"/>
    </row>
    <row r="3" spans="1:29" ht="50.25" customHeight="1" x14ac:dyDescent="0.2">
      <c r="A3" s="858" t="s">
        <v>459</v>
      </c>
      <c r="B3" s="861" t="s">
        <v>480</v>
      </c>
      <c r="C3" s="852"/>
      <c r="D3" s="852"/>
      <c r="E3" s="852"/>
      <c r="F3" s="895" t="s">
        <v>482</v>
      </c>
      <c r="G3" s="877" t="s">
        <v>476</v>
      </c>
      <c r="H3" s="814"/>
      <c r="I3" s="863" t="s">
        <v>495</v>
      </c>
      <c r="J3" s="814"/>
      <c r="K3" s="863" t="s">
        <v>499</v>
      </c>
      <c r="L3" s="814"/>
      <c r="M3" s="908" t="s">
        <v>500</v>
      </c>
      <c r="N3" s="875" t="s">
        <v>501</v>
      </c>
      <c r="O3" s="892" t="s">
        <v>503</v>
      </c>
      <c r="P3" s="868" t="s">
        <v>506</v>
      </c>
      <c r="Q3" s="85"/>
      <c r="R3" s="870" t="s">
        <v>552</v>
      </c>
      <c r="S3" s="910" t="s">
        <v>517</v>
      </c>
      <c r="T3" s="85"/>
      <c r="U3" s="85"/>
      <c r="V3" s="85"/>
      <c r="W3" s="85"/>
      <c r="X3" s="85"/>
      <c r="Y3" s="85"/>
      <c r="Z3" s="85"/>
      <c r="AA3" s="85"/>
      <c r="AB3" s="85"/>
      <c r="AC3" s="85"/>
    </row>
    <row r="4" spans="1:29" ht="12.75" x14ac:dyDescent="0.2">
      <c r="A4" s="859"/>
      <c r="B4" s="816"/>
      <c r="C4" s="816"/>
      <c r="D4" s="816"/>
      <c r="E4" s="816"/>
      <c r="F4" s="896"/>
      <c r="G4" s="105" t="s">
        <v>612</v>
      </c>
      <c r="H4" s="103" t="s">
        <v>613</v>
      </c>
      <c r="I4" s="103" t="s">
        <v>525</v>
      </c>
      <c r="J4" s="103" t="s">
        <v>527</v>
      </c>
      <c r="K4" s="103" t="s">
        <v>525</v>
      </c>
      <c r="L4" s="103" t="s">
        <v>527</v>
      </c>
      <c r="M4" s="909"/>
      <c r="N4" s="876"/>
      <c r="O4" s="893"/>
      <c r="P4" s="869"/>
      <c r="Q4" s="85"/>
      <c r="R4" s="871"/>
      <c r="S4" s="869"/>
      <c r="T4" s="85"/>
      <c r="U4" s="85"/>
      <c r="V4" s="85"/>
      <c r="W4" s="85"/>
      <c r="X4" s="85"/>
      <c r="Y4" s="85"/>
      <c r="Z4" s="85"/>
      <c r="AA4" s="85"/>
      <c r="AB4" s="85"/>
      <c r="AC4" s="85"/>
    </row>
    <row r="5" spans="1:29" ht="17.25" customHeight="1" x14ac:dyDescent="0.2">
      <c r="A5" s="860"/>
      <c r="B5" s="818"/>
      <c r="C5" s="818"/>
      <c r="D5" s="818"/>
      <c r="E5" s="818"/>
      <c r="F5" s="897"/>
      <c r="G5" s="172" t="s">
        <v>519</v>
      </c>
      <c r="H5" s="173" t="s">
        <v>521</v>
      </c>
      <c r="I5" s="173" t="s">
        <v>522</v>
      </c>
      <c r="J5" s="173" t="s">
        <v>523</v>
      </c>
      <c r="K5" s="173" t="s">
        <v>532</v>
      </c>
      <c r="L5" s="173" t="s">
        <v>533</v>
      </c>
      <c r="M5" s="172" t="s">
        <v>637</v>
      </c>
      <c r="N5" s="206" t="s">
        <v>638</v>
      </c>
      <c r="O5" s="173" t="s">
        <v>569</v>
      </c>
      <c r="P5" s="207" t="s">
        <v>535</v>
      </c>
      <c r="Q5" s="85"/>
      <c r="R5" s="112" t="s">
        <v>536</v>
      </c>
      <c r="S5" s="208" t="s">
        <v>685</v>
      </c>
      <c r="T5" s="85"/>
      <c r="U5" s="85"/>
      <c r="V5" s="85"/>
      <c r="W5" s="85"/>
      <c r="X5" s="85"/>
      <c r="Y5" s="85"/>
      <c r="Z5" s="85"/>
      <c r="AA5" s="85"/>
      <c r="AB5" s="85"/>
      <c r="AC5" s="85"/>
    </row>
    <row r="6" spans="1:29" ht="16.5" customHeight="1" x14ac:dyDescent="0.2">
      <c r="A6" s="241">
        <v>1</v>
      </c>
      <c r="B6" s="901" t="s">
        <v>544</v>
      </c>
      <c r="C6" s="826"/>
      <c r="D6" s="826"/>
      <c r="E6" s="826"/>
      <c r="F6" s="245"/>
      <c r="G6" s="247">
        <f t="shared" ref="G6:P6" si="0">+G7+G15</f>
        <v>808.28692999999998</v>
      </c>
      <c r="H6" s="274">
        <f t="shared" si="0"/>
        <v>808.28692999999998</v>
      </c>
      <c r="I6" s="274">
        <f t="shared" si="0"/>
        <v>2787.94974</v>
      </c>
      <c r="J6" s="274">
        <f t="shared" si="0"/>
        <v>2787.94974</v>
      </c>
      <c r="K6" s="274">
        <f t="shared" si="0"/>
        <v>3596.2366700000002</v>
      </c>
      <c r="L6" s="274">
        <f t="shared" si="0"/>
        <v>3596.2366700000002</v>
      </c>
      <c r="M6" s="274">
        <f t="shared" si="0"/>
        <v>85</v>
      </c>
      <c r="N6" s="274">
        <f t="shared" si="0"/>
        <v>0</v>
      </c>
      <c r="O6" s="274">
        <f t="shared" si="0"/>
        <v>0</v>
      </c>
      <c r="P6" s="276">
        <f t="shared" si="0"/>
        <v>0</v>
      </c>
      <c r="Q6" s="217"/>
      <c r="R6" s="247">
        <f t="shared" ref="R6:S6" si="1">+R7+R15</f>
        <v>0</v>
      </c>
      <c r="S6" s="276">
        <f t="shared" si="1"/>
        <v>3596.2366700000002</v>
      </c>
      <c r="T6" s="221"/>
      <c r="U6" s="221"/>
      <c r="V6" s="221"/>
      <c r="W6" s="221"/>
      <c r="X6" s="221"/>
      <c r="Y6" s="221"/>
      <c r="Z6" s="221"/>
      <c r="AA6" s="221"/>
      <c r="AB6" s="221"/>
      <c r="AC6" s="221"/>
    </row>
    <row r="7" spans="1:29" ht="12.75" customHeight="1" x14ac:dyDescent="0.2">
      <c r="A7" s="321">
        <f>A6+1</f>
        <v>2</v>
      </c>
      <c r="B7" s="902" t="s">
        <v>789</v>
      </c>
      <c r="C7" s="840"/>
      <c r="D7" s="840"/>
      <c r="E7" s="840"/>
      <c r="F7" s="324"/>
      <c r="G7" s="285"/>
      <c r="H7" s="226"/>
      <c r="I7" s="226"/>
      <c r="J7" s="226"/>
      <c r="K7" s="226">
        <f t="shared" ref="K7:L7" si="2">SUM(K8:K14)</f>
        <v>0</v>
      </c>
      <c r="L7" s="226">
        <f t="shared" si="2"/>
        <v>0</v>
      </c>
      <c r="M7" s="226"/>
      <c r="N7" s="226"/>
      <c r="O7" s="226">
        <f>SUM(O8:O14)</f>
        <v>0</v>
      </c>
      <c r="P7" s="230"/>
      <c r="Q7" s="217"/>
      <c r="R7" s="285"/>
      <c r="S7" s="230"/>
      <c r="T7" s="221"/>
      <c r="U7" s="221"/>
      <c r="V7" s="221"/>
      <c r="W7" s="221"/>
      <c r="X7" s="221"/>
      <c r="Y7" s="221"/>
      <c r="Z7" s="221"/>
      <c r="AA7" s="221"/>
      <c r="AB7" s="221"/>
      <c r="AC7" s="221"/>
    </row>
    <row r="8" spans="1:29" ht="12.75" customHeight="1" x14ac:dyDescent="0.2">
      <c r="A8" s="286">
        <f t="shared" ref="A8:A21" si="3">+A7+1</f>
        <v>3</v>
      </c>
      <c r="B8" s="328"/>
      <c r="C8" s="903" t="s">
        <v>792</v>
      </c>
      <c r="D8" s="904"/>
      <c r="E8" s="905"/>
      <c r="F8" s="331"/>
      <c r="G8" s="330"/>
      <c r="H8" s="74"/>
      <c r="I8" s="74"/>
      <c r="J8" s="74"/>
      <c r="K8" s="333">
        <f t="shared" ref="K8:L8" si="4">+G8+I8</f>
        <v>0</v>
      </c>
      <c r="L8" s="333">
        <f t="shared" si="4"/>
        <v>0</v>
      </c>
      <c r="M8" s="74"/>
      <c r="N8" s="74"/>
      <c r="O8" s="333">
        <f t="shared" ref="O8:O24" si="5">+K8-L8</f>
        <v>0</v>
      </c>
      <c r="P8" s="76"/>
      <c r="Q8" s="182"/>
      <c r="R8" s="330"/>
      <c r="S8" s="341">
        <f t="shared" ref="S8:S24" si="6">+L8+R8</f>
        <v>0</v>
      </c>
      <c r="T8" s="85"/>
      <c r="U8" s="85"/>
      <c r="V8" s="85"/>
      <c r="W8" s="85"/>
      <c r="X8" s="85"/>
      <c r="Y8" s="85"/>
      <c r="Z8" s="85"/>
      <c r="AA8" s="85"/>
      <c r="AB8" s="85"/>
      <c r="AC8" s="85"/>
    </row>
    <row r="9" spans="1:29" ht="12.75" customHeight="1" x14ac:dyDescent="0.2">
      <c r="A9" s="286">
        <f t="shared" si="3"/>
        <v>4</v>
      </c>
      <c r="B9" s="343"/>
      <c r="C9" s="344"/>
      <c r="D9" s="346" t="s">
        <v>810</v>
      </c>
      <c r="E9" s="346"/>
      <c r="F9" s="347"/>
      <c r="G9" s="330"/>
      <c r="H9" s="74"/>
      <c r="I9" s="74"/>
      <c r="J9" s="74"/>
      <c r="K9" s="333">
        <f t="shared" ref="K9:L9" si="7">+G9+I9</f>
        <v>0</v>
      </c>
      <c r="L9" s="333">
        <f t="shared" si="7"/>
        <v>0</v>
      </c>
      <c r="M9" s="74"/>
      <c r="N9" s="74"/>
      <c r="O9" s="333">
        <f t="shared" si="5"/>
        <v>0</v>
      </c>
      <c r="P9" s="76"/>
      <c r="Q9" s="378"/>
      <c r="R9" s="330"/>
      <c r="S9" s="341">
        <f t="shared" si="6"/>
        <v>0</v>
      </c>
      <c r="T9" s="85"/>
      <c r="U9" s="85"/>
      <c r="V9" s="85"/>
      <c r="W9" s="85"/>
      <c r="X9" s="85"/>
      <c r="Y9" s="85"/>
      <c r="Z9" s="85"/>
      <c r="AA9" s="85"/>
      <c r="AB9" s="85"/>
      <c r="AC9" s="85"/>
    </row>
    <row r="10" spans="1:29" ht="12.75" customHeight="1" x14ac:dyDescent="0.2">
      <c r="A10" s="286">
        <f t="shared" si="3"/>
        <v>5</v>
      </c>
      <c r="B10" s="85"/>
      <c r="C10" s="390"/>
      <c r="D10" s="391" t="s">
        <v>844</v>
      </c>
      <c r="E10" s="391"/>
      <c r="F10" s="392"/>
      <c r="G10" s="330"/>
      <c r="H10" s="74"/>
      <c r="I10" s="74"/>
      <c r="J10" s="74"/>
      <c r="K10" s="333">
        <f t="shared" ref="K10:L10" si="8">+G10+I10</f>
        <v>0</v>
      </c>
      <c r="L10" s="333">
        <f t="shared" si="8"/>
        <v>0</v>
      </c>
      <c r="M10" s="74"/>
      <c r="N10" s="74"/>
      <c r="O10" s="333">
        <f t="shared" si="5"/>
        <v>0</v>
      </c>
      <c r="P10" s="76"/>
      <c r="Q10" s="182"/>
      <c r="R10" s="330"/>
      <c r="S10" s="341">
        <f t="shared" si="6"/>
        <v>0</v>
      </c>
      <c r="T10" s="85"/>
      <c r="U10" s="85"/>
      <c r="V10" s="85"/>
      <c r="W10" s="85"/>
      <c r="X10" s="85"/>
      <c r="Y10" s="85"/>
      <c r="Z10" s="85"/>
      <c r="AA10" s="85"/>
      <c r="AB10" s="85"/>
      <c r="AC10" s="85"/>
    </row>
    <row r="11" spans="1:29" ht="12.75" customHeight="1" x14ac:dyDescent="0.2">
      <c r="A11" s="286">
        <f t="shared" si="3"/>
        <v>6</v>
      </c>
      <c r="B11" s="343"/>
      <c r="C11" s="900" t="s">
        <v>845</v>
      </c>
      <c r="D11" s="832"/>
      <c r="E11" s="833"/>
      <c r="F11" s="347"/>
      <c r="G11" s="330"/>
      <c r="H11" s="74"/>
      <c r="I11" s="74"/>
      <c r="J11" s="74"/>
      <c r="K11" s="333">
        <f t="shared" ref="K11:L11" si="9">+G11+I11</f>
        <v>0</v>
      </c>
      <c r="L11" s="333">
        <f t="shared" si="9"/>
        <v>0</v>
      </c>
      <c r="M11" s="74"/>
      <c r="N11" s="74"/>
      <c r="O11" s="333">
        <f t="shared" si="5"/>
        <v>0</v>
      </c>
      <c r="P11" s="76"/>
      <c r="Q11" s="182"/>
      <c r="R11" s="330"/>
      <c r="S11" s="341">
        <f t="shared" si="6"/>
        <v>0</v>
      </c>
      <c r="T11" s="85"/>
      <c r="U11" s="85"/>
      <c r="V11" s="85"/>
      <c r="W11" s="85"/>
      <c r="X11" s="85"/>
      <c r="Y11" s="85"/>
      <c r="Z11" s="85"/>
      <c r="AA11" s="85"/>
      <c r="AB11" s="85"/>
      <c r="AC11" s="85"/>
    </row>
    <row r="12" spans="1:29" ht="12.75" customHeight="1" x14ac:dyDescent="0.2">
      <c r="A12" s="286">
        <f t="shared" si="3"/>
        <v>7</v>
      </c>
      <c r="B12" s="412"/>
      <c r="C12" s="412"/>
      <c r="D12" s="898" t="s">
        <v>857</v>
      </c>
      <c r="E12" s="832"/>
      <c r="F12" s="415"/>
      <c r="G12" s="330"/>
      <c r="H12" s="74"/>
      <c r="I12" s="74"/>
      <c r="J12" s="74"/>
      <c r="K12" s="333">
        <f t="shared" ref="K12:L12" si="10">+G12+I12</f>
        <v>0</v>
      </c>
      <c r="L12" s="333">
        <f t="shared" si="10"/>
        <v>0</v>
      </c>
      <c r="M12" s="74"/>
      <c r="N12" s="74"/>
      <c r="O12" s="333">
        <f t="shared" si="5"/>
        <v>0</v>
      </c>
      <c r="P12" s="76"/>
      <c r="Q12" s="182"/>
      <c r="R12" s="330"/>
      <c r="S12" s="341">
        <f t="shared" si="6"/>
        <v>0</v>
      </c>
      <c r="T12" s="85"/>
      <c r="U12" s="85"/>
      <c r="V12" s="85"/>
      <c r="W12" s="85"/>
      <c r="X12" s="85"/>
      <c r="Y12" s="85"/>
      <c r="Z12" s="85"/>
      <c r="AA12" s="85"/>
      <c r="AB12" s="85"/>
      <c r="AC12" s="85"/>
    </row>
    <row r="13" spans="1:29" ht="12.75" customHeight="1" x14ac:dyDescent="0.2">
      <c r="A13" s="286">
        <f t="shared" si="3"/>
        <v>8</v>
      </c>
      <c r="B13" s="412"/>
      <c r="C13" s="412"/>
      <c r="D13" s="898" t="s">
        <v>858</v>
      </c>
      <c r="E13" s="832"/>
      <c r="F13" s="415"/>
      <c r="G13" s="330"/>
      <c r="H13" s="74"/>
      <c r="I13" s="74"/>
      <c r="J13" s="74"/>
      <c r="K13" s="333">
        <f t="shared" ref="K13:L13" si="11">+G13+I13</f>
        <v>0</v>
      </c>
      <c r="L13" s="333">
        <f t="shared" si="11"/>
        <v>0</v>
      </c>
      <c r="M13" s="74"/>
      <c r="N13" s="74"/>
      <c r="O13" s="333">
        <f t="shared" si="5"/>
        <v>0</v>
      </c>
      <c r="P13" s="76"/>
      <c r="Q13" s="182"/>
      <c r="R13" s="330"/>
      <c r="S13" s="341">
        <f t="shared" si="6"/>
        <v>0</v>
      </c>
      <c r="T13" s="85"/>
      <c r="U13" s="85"/>
      <c r="V13" s="85"/>
      <c r="W13" s="85"/>
      <c r="X13" s="85"/>
      <c r="Y13" s="85"/>
      <c r="Z13" s="85"/>
      <c r="AA13" s="85"/>
      <c r="AB13" s="85"/>
      <c r="AC13" s="85"/>
    </row>
    <row r="14" spans="1:29" ht="12.75" customHeight="1" x14ac:dyDescent="0.2">
      <c r="A14" s="286">
        <f t="shared" si="3"/>
        <v>9</v>
      </c>
      <c r="B14" s="417"/>
      <c r="C14" s="417"/>
      <c r="D14" s="906" t="s">
        <v>859</v>
      </c>
      <c r="E14" s="907"/>
      <c r="F14" s="421"/>
      <c r="G14" s="330"/>
      <c r="H14" s="74"/>
      <c r="I14" s="74"/>
      <c r="J14" s="74"/>
      <c r="K14" s="333">
        <f t="shared" ref="K14:L14" si="12">+G14+I14</f>
        <v>0</v>
      </c>
      <c r="L14" s="333">
        <f t="shared" si="12"/>
        <v>0</v>
      </c>
      <c r="M14" s="74"/>
      <c r="N14" s="74"/>
      <c r="O14" s="333">
        <f t="shared" si="5"/>
        <v>0</v>
      </c>
      <c r="P14" s="76"/>
      <c r="Q14" s="182"/>
      <c r="R14" s="330"/>
      <c r="S14" s="341">
        <f t="shared" si="6"/>
        <v>0</v>
      </c>
      <c r="T14" s="85"/>
      <c r="U14" s="85"/>
      <c r="V14" s="85"/>
      <c r="W14" s="85"/>
      <c r="X14" s="85"/>
      <c r="Y14" s="85"/>
      <c r="Z14" s="85"/>
      <c r="AA14" s="85"/>
      <c r="AB14" s="85"/>
      <c r="AC14" s="85"/>
    </row>
    <row r="15" spans="1:29" ht="12.75" customHeight="1" x14ac:dyDescent="0.2">
      <c r="A15" s="286">
        <f t="shared" si="3"/>
        <v>10</v>
      </c>
      <c r="B15" s="866" t="s">
        <v>862</v>
      </c>
      <c r="C15" s="832"/>
      <c r="D15" s="832"/>
      <c r="E15" s="832"/>
      <c r="F15" s="324" t="s">
        <v>482</v>
      </c>
      <c r="G15" s="285">
        <f>SUM(G16:G24)</f>
        <v>808.28692999999998</v>
      </c>
      <c r="H15" s="285">
        <f>SUM(H16:H24)</f>
        <v>808.28692999999998</v>
      </c>
      <c r="I15" s="285">
        <f t="shared" ref="I15:J15" si="13">SUM(I16:I24)</f>
        <v>2787.94974</v>
      </c>
      <c r="J15" s="285">
        <f t="shared" si="13"/>
        <v>2787.94974</v>
      </c>
      <c r="K15" s="226">
        <f t="shared" ref="K15:N15" si="14">SUM(K16:K24)</f>
        <v>3596.2366700000002</v>
      </c>
      <c r="L15" s="226">
        <f t="shared" si="14"/>
        <v>3596.2366700000002</v>
      </c>
      <c r="M15" s="226">
        <f t="shared" si="14"/>
        <v>85</v>
      </c>
      <c r="N15" s="226">
        <f t="shared" si="14"/>
        <v>0</v>
      </c>
      <c r="O15" s="226">
        <f t="shared" si="5"/>
        <v>0</v>
      </c>
      <c r="P15" s="230"/>
      <c r="Q15" s="217"/>
      <c r="R15" s="285"/>
      <c r="S15" s="230">
        <f t="shared" si="6"/>
        <v>3596.2366700000002</v>
      </c>
      <c r="T15" s="221"/>
      <c r="U15" s="221"/>
      <c r="V15" s="221"/>
      <c r="W15" s="221"/>
      <c r="X15" s="221"/>
      <c r="Y15" s="221"/>
      <c r="Z15" s="221"/>
      <c r="AA15" s="221"/>
      <c r="AB15" s="221"/>
      <c r="AC15" s="221"/>
    </row>
    <row r="16" spans="1:29" ht="12.75" customHeight="1" x14ac:dyDescent="0.2">
      <c r="A16" s="286">
        <f t="shared" si="3"/>
        <v>11</v>
      </c>
      <c r="B16" s="412"/>
      <c r="C16" s="898" t="s">
        <v>865</v>
      </c>
      <c r="D16" s="832"/>
      <c r="E16" s="832"/>
      <c r="F16" s="415" t="s">
        <v>482</v>
      </c>
      <c r="G16" s="330"/>
      <c r="H16" s="74"/>
      <c r="I16" s="74"/>
      <c r="J16" s="74"/>
      <c r="K16" s="333">
        <f t="shared" ref="K16:L16" si="15">+G16+I16</f>
        <v>0</v>
      </c>
      <c r="L16" s="333">
        <f t="shared" si="15"/>
        <v>0</v>
      </c>
      <c r="M16" s="74"/>
      <c r="N16" s="74"/>
      <c r="O16" s="333">
        <f t="shared" si="5"/>
        <v>0</v>
      </c>
      <c r="P16" s="76"/>
      <c r="Q16" s="182"/>
      <c r="R16" s="330"/>
      <c r="S16" s="341">
        <f t="shared" si="6"/>
        <v>0</v>
      </c>
      <c r="T16" s="85"/>
      <c r="U16" s="85"/>
      <c r="V16" s="85"/>
      <c r="W16" s="85"/>
      <c r="X16" s="85"/>
      <c r="Y16" s="85"/>
      <c r="Z16" s="85"/>
      <c r="AA16" s="85"/>
      <c r="AB16" s="85"/>
      <c r="AC16" s="85"/>
    </row>
    <row r="17" spans="1:29" ht="12.75" customHeight="1" x14ac:dyDescent="0.2">
      <c r="A17" s="286">
        <f t="shared" si="3"/>
        <v>12</v>
      </c>
      <c r="B17" s="412"/>
      <c r="C17" s="414"/>
      <c r="D17" s="414" t="s">
        <v>866</v>
      </c>
      <c r="E17" s="414"/>
      <c r="F17" s="415" t="s">
        <v>482</v>
      </c>
      <c r="G17" s="330"/>
      <c r="H17" s="74"/>
      <c r="I17" s="74"/>
      <c r="J17" s="74"/>
      <c r="K17" s="333">
        <f t="shared" ref="K17:L17" si="16">+G17+I17</f>
        <v>0</v>
      </c>
      <c r="L17" s="333">
        <f t="shared" si="16"/>
        <v>0</v>
      </c>
      <c r="M17" s="74"/>
      <c r="N17" s="74"/>
      <c r="O17" s="333">
        <f t="shared" si="5"/>
        <v>0</v>
      </c>
      <c r="P17" s="76"/>
      <c r="Q17" s="182"/>
      <c r="R17" s="330"/>
      <c r="S17" s="341">
        <f t="shared" si="6"/>
        <v>0</v>
      </c>
      <c r="T17" s="85"/>
      <c r="U17" s="85"/>
      <c r="V17" s="85"/>
      <c r="W17" s="85"/>
      <c r="X17" s="85"/>
      <c r="Y17" s="85"/>
      <c r="Z17" s="85"/>
      <c r="AA17" s="85"/>
      <c r="AB17" s="85"/>
      <c r="AC17" s="85"/>
    </row>
    <row r="18" spans="1:29" ht="12.75" customHeight="1" x14ac:dyDescent="0.2">
      <c r="A18" s="286">
        <f t="shared" si="3"/>
        <v>13</v>
      </c>
      <c r="B18" s="412"/>
      <c r="C18" s="898" t="s">
        <v>867</v>
      </c>
      <c r="D18" s="832"/>
      <c r="E18" s="832"/>
      <c r="F18" s="415" t="s">
        <v>482</v>
      </c>
      <c r="G18" s="330"/>
      <c r="H18" s="74"/>
      <c r="I18" s="74"/>
      <c r="J18" s="74"/>
      <c r="K18" s="333">
        <f t="shared" ref="K18:L18" si="17">+G18+I18</f>
        <v>0</v>
      </c>
      <c r="L18" s="333">
        <f t="shared" si="17"/>
        <v>0</v>
      </c>
      <c r="M18" s="74"/>
      <c r="N18" s="74"/>
      <c r="O18" s="333">
        <f t="shared" si="5"/>
        <v>0</v>
      </c>
      <c r="P18" s="76"/>
      <c r="Q18" s="182"/>
      <c r="R18" s="330"/>
      <c r="S18" s="341">
        <f t="shared" si="6"/>
        <v>0</v>
      </c>
      <c r="T18" s="85"/>
      <c r="U18" s="85"/>
      <c r="V18" s="85"/>
      <c r="W18" s="85"/>
      <c r="X18" s="85"/>
      <c r="Y18" s="85"/>
      <c r="Z18" s="85"/>
      <c r="AA18" s="85"/>
      <c r="AB18" s="85"/>
      <c r="AC18" s="85"/>
    </row>
    <row r="19" spans="1:29" ht="12.75" customHeight="1" x14ac:dyDescent="0.2">
      <c r="A19" s="286">
        <f t="shared" si="3"/>
        <v>14</v>
      </c>
      <c r="B19" s="317"/>
      <c r="C19" s="85"/>
      <c r="D19" s="430" t="s">
        <v>868</v>
      </c>
      <c r="E19" s="414"/>
      <c r="F19" s="415" t="s">
        <v>482</v>
      </c>
      <c r="G19" s="330"/>
      <c r="H19" s="74"/>
      <c r="I19" s="74"/>
      <c r="J19" s="74"/>
      <c r="K19" s="333">
        <f t="shared" ref="K19:L19" si="18">+G19+I19</f>
        <v>0</v>
      </c>
      <c r="L19" s="333">
        <f t="shared" si="18"/>
        <v>0</v>
      </c>
      <c r="M19" s="74"/>
      <c r="N19" s="74"/>
      <c r="O19" s="333">
        <f t="shared" si="5"/>
        <v>0</v>
      </c>
      <c r="P19" s="76"/>
      <c r="Q19" s="182"/>
      <c r="R19" s="330"/>
      <c r="S19" s="341">
        <f t="shared" si="6"/>
        <v>0</v>
      </c>
      <c r="T19" s="85"/>
      <c r="U19" s="85"/>
      <c r="V19" s="85"/>
      <c r="W19" s="85"/>
      <c r="X19" s="85"/>
      <c r="Y19" s="85"/>
      <c r="Z19" s="85"/>
      <c r="AA19" s="85"/>
      <c r="AB19" s="85"/>
      <c r="AC19" s="85"/>
    </row>
    <row r="20" spans="1:29" ht="12.75" customHeight="1" x14ac:dyDescent="0.2">
      <c r="A20" s="286">
        <f t="shared" si="3"/>
        <v>15</v>
      </c>
      <c r="B20" s="317"/>
      <c r="C20" s="414" t="s">
        <v>877</v>
      </c>
      <c r="D20" s="317"/>
      <c r="E20" s="414"/>
      <c r="F20" s="415" t="s">
        <v>482</v>
      </c>
      <c r="G20" s="330"/>
      <c r="H20" s="74"/>
      <c r="I20" s="74"/>
      <c r="J20" s="74"/>
      <c r="K20" s="333">
        <f t="shared" ref="K20:L20" si="19">+G20+I20</f>
        <v>0</v>
      </c>
      <c r="L20" s="333">
        <f t="shared" si="19"/>
        <v>0</v>
      </c>
      <c r="M20" s="74"/>
      <c r="N20" s="74"/>
      <c r="O20" s="333">
        <f t="shared" si="5"/>
        <v>0</v>
      </c>
      <c r="P20" s="76"/>
      <c r="Q20" s="182"/>
      <c r="R20" s="330"/>
      <c r="S20" s="341">
        <f t="shared" si="6"/>
        <v>0</v>
      </c>
      <c r="T20" s="85"/>
      <c r="U20" s="85"/>
      <c r="V20" s="85"/>
      <c r="W20" s="85"/>
      <c r="X20" s="85"/>
      <c r="Y20" s="85"/>
      <c r="Z20" s="85"/>
      <c r="AA20" s="85"/>
      <c r="AB20" s="85"/>
      <c r="AC20" s="85"/>
    </row>
    <row r="21" spans="1:29" ht="12.75" customHeight="1" x14ac:dyDescent="0.2">
      <c r="A21" s="286">
        <f t="shared" si="3"/>
        <v>16</v>
      </c>
      <c r="B21" s="317"/>
      <c r="C21" s="85"/>
      <c r="D21" s="430" t="s">
        <v>880</v>
      </c>
      <c r="E21" s="414"/>
      <c r="F21" s="415" t="s">
        <v>482</v>
      </c>
      <c r="G21" s="330"/>
      <c r="H21" s="74"/>
      <c r="I21" s="74"/>
      <c r="J21" s="74"/>
      <c r="K21" s="333">
        <f t="shared" ref="K21:L21" si="20">+G21+I21</f>
        <v>0</v>
      </c>
      <c r="L21" s="333">
        <f t="shared" si="20"/>
        <v>0</v>
      </c>
      <c r="M21" s="74"/>
      <c r="N21" s="74"/>
      <c r="O21" s="333">
        <f t="shared" si="5"/>
        <v>0</v>
      </c>
      <c r="P21" s="76"/>
      <c r="Q21" s="182"/>
      <c r="R21" s="330"/>
      <c r="S21" s="341">
        <f t="shared" si="6"/>
        <v>0</v>
      </c>
      <c r="T21" s="85"/>
      <c r="U21" s="85"/>
      <c r="V21" s="85"/>
      <c r="W21" s="85"/>
      <c r="X21" s="85"/>
      <c r="Y21" s="85"/>
      <c r="Z21" s="85"/>
      <c r="AA21" s="85"/>
      <c r="AB21" s="85"/>
      <c r="AC21" s="85"/>
    </row>
    <row r="22" spans="1:29" ht="12.75" customHeight="1" x14ac:dyDescent="0.2">
      <c r="A22" s="101"/>
      <c r="B22" s="317"/>
      <c r="C22" s="85"/>
      <c r="D22" s="430" t="s">
        <v>881</v>
      </c>
      <c r="E22" s="414"/>
      <c r="F22" s="415" t="s">
        <v>482</v>
      </c>
      <c r="G22" s="330"/>
      <c r="H22" s="74"/>
      <c r="I22" s="74"/>
      <c r="J22" s="74"/>
      <c r="K22" s="333">
        <f t="shared" ref="K22:L22" si="21">+G22+I22</f>
        <v>0</v>
      </c>
      <c r="L22" s="333">
        <f t="shared" si="21"/>
        <v>0</v>
      </c>
      <c r="M22" s="74"/>
      <c r="N22" s="74"/>
      <c r="O22" s="333">
        <f t="shared" si="5"/>
        <v>0</v>
      </c>
      <c r="P22" s="76"/>
      <c r="Q22" s="182"/>
      <c r="R22" s="330"/>
      <c r="S22" s="341">
        <f t="shared" si="6"/>
        <v>0</v>
      </c>
      <c r="T22" s="85"/>
      <c r="U22" s="85"/>
      <c r="V22" s="85"/>
      <c r="W22" s="85"/>
      <c r="X22" s="85"/>
      <c r="Y22" s="85"/>
      <c r="Z22" s="85"/>
      <c r="AA22" s="85"/>
      <c r="AB22" s="85"/>
      <c r="AC22" s="85"/>
    </row>
    <row r="23" spans="1:29" ht="12.75" customHeight="1" x14ac:dyDescent="0.2">
      <c r="A23" s="286">
        <f>+A21+1</f>
        <v>17</v>
      </c>
      <c r="B23" s="317"/>
      <c r="C23" s="414" t="s">
        <v>885</v>
      </c>
      <c r="D23" s="317"/>
      <c r="E23" s="414"/>
      <c r="F23" s="415" t="s">
        <v>482</v>
      </c>
      <c r="G23" s="330"/>
      <c r="H23" s="74"/>
      <c r="I23" s="74"/>
      <c r="J23" s="74"/>
      <c r="K23" s="333">
        <f t="shared" ref="K23:L23" si="22">+G23+I23</f>
        <v>0</v>
      </c>
      <c r="L23" s="333">
        <f t="shared" si="22"/>
        <v>0</v>
      </c>
      <c r="M23" s="74"/>
      <c r="N23" s="74"/>
      <c r="O23" s="333">
        <f t="shared" si="5"/>
        <v>0</v>
      </c>
      <c r="P23" s="76"/>
      <c r="Q23" s="182"/>
      <c r="R23" s="330"/>
      <c r="S23" s="341">
        <f t="shared" si="6"/>
        <v>0</v>
      </c>
      <c r="T23" s="85"/>
      <c r="U23" s="85"/>
      <c r="V23" s="85"/>
      <c r="W23" s="85"/>
      <c r="X23" s="85"/>
      <c r="Y23" s="85"/>
      <c r="Z23" s="85"/>
      <c r="AA23" s="85"/>
      <c r="AB23" s="85"/>
      <c r="AC23" s="85"/>
    </row>
    <row r="24" spans="1:29" ht="12.75" customHeight="1" x14ac:dyDescent="0.2">
      <c r="A24" s="286">
        <f t="shared" ref="A24:A29" si="23">+A23+1</f>
        <v>18</v>
      </c>
      <c r="B24" s="417"/>
      <c r="C24" s="419"/>
      <c r="D24" s="430" t="s">
        <v>888</v>
      </c>
      <c r="E24" s="414"/>
      <c r="F24" s="415" t="s">
        <v>482</v>
      </c>
      <c r="G24" s="330">
        <f>687.04389+121.24304</f>
        <v>808.28692999999998</v>
      </c>
      <c r="H24" s="74">
        <v>808.28692999999998</v>
      </c>
      <c r="I24" s="74">
        <f>2787.94974</f>
        <v>2787.94974</v>
      </c>
      <c r="J24" s="74">
        <f>2787.94974</f>
        <v>2787.94974</v>
      </c>
      <c r="K24" s="333">
        <f t="shared" ref="K24:L24" si="24">+G24+I24</f>
        <v>3596.2366700000002</v>
      </c>
      <c r="L24" s="333">
        <f t="shared" si="24"/>
        <v>3596.2366700000002</v>
      </c>
      <c r="M24" s="809">
        <v>85</v>
      </c>
      <c r="N24" s="808"/>
      <c r="O24" s="333">
        <f t="shared" si="5"/>
        <v>0</v>
      </c>
      <c r="P24" s="76"/>
      <c r="Q24" s="182"/>
      <c r="R24" s="330"/>
      <c r="S24" s="341">
        <f t="shared" si="6"/>
        <v>3596.2366700000002</v>
      </c>
      <c r="T24" s="85"/>
      <c r="U24" s="85"/>
      <c r="V24" s="85"/>
      <c r="W24" s="85"/>
      <c r="X24" s="85"/>
      <c r="Y24" s="85"/>
      <c r="Z24" s="85"/>
      <c r="AA24" s="85"/>
      <c r="AB24" s="85"/>
      <c r="AC24" s="85"/>
    </row>
    <row r="25" spans="1:29" ht="15.75" customHeight="1" x14ac:dyDescent="0.2">
      <c r="A25" s="120">
        <f t="shared" si="23"/>
        <v>19</v>
      </c>
      <c r="B25" s="864" t="s">
        <v>889</v>
      </c>
      <c r="C25" s="832"/>
      <c r="D25" s="832"/>
      <c r="E25" s="899"/>
      <c r="F25" s="453"/>
      <c r="G25" s="285">
        <f t="shared" ref="G25:P25" si="25">SUM(G26:G29)</f>
        <v>0</v>
      </c>
      <c r="H25" s="226">
        <f t="shared" si="25"/>
        <v>0</v>
      </c>
      <c r="I25" s="226">
        <f t="shared" si="25"/>
        <v>0</v>
      </c>
      <c r="J25" s="226">
        <f t="shared" si="25"/>
        <v>0</v>
      </c>
      <c r="K25" s="226">
        <f t="shared" si="25"/>
        <v>0</v>
      </c>
      <c r="L25" s="226">
        <f t="shared" si="25"/>
        <v>0</v>
      </c>
      <c r="M25" s="226">
        <f t="shared" si="25"/>
        <v>0</v>
      </c>
      <c r="N25" s="226">
        <f t="shared" si="25"/>
        <v>0</v>
      </c>
      <c r="O25" s="226">
        <f t="shared" si="25"/>
        <v>0</v>
      </c>
      <c r="P25" s="230">
        <f t="shared" si="25"/>
        <v>0</v>
      </c>
      <c r="Q25" s="217"/>
      <c r="R25" s="285">
        <f t="shared" ref="R25:S25" si="26">SUM(R26:R29)</f>
        <v>0</v>
      </c>
      <c r="S25" s="230">
        <f t="shared" si="26"/>
        <v>0</v>
      </c>
      <c r="T25" s="221"/>
      <c r="U25" s="221"/>
      <c r="V25" s="221"/>
      <c r="W25" s="221"/>
      <c r="X25" s="221"/>
      <c r="Y25" s="221"/>
      <c r="Z25" s="221"/>
      <c r="AA25" s="221"/>
      <c r="AB25" s="221"/>
      <c r="AC25" s="221"/>
    </row>
    <row r="26" spans="1:29" ht="15.75" customHeight="1" x14ac:dyDescent="0.2">
      <c r="A26" s="476">
        <f t="shared" si="23"/>
        <v>20</v>
      </c>
      <c r="B26" s="477"/>
      <c r="C26" s="478" t="s">
        <v>914</v>
      </c>
      <c r="D26" s="478" t="s">
        <v>915</v>
      </c>
      <c r="E26" s="479"/>
      <c r="F26" s="480"/>
      <c r="G26" s="481"/>
      <c r="H26" s="379"/>
      <c r="I26" s="379"/>
      <c r="J26" s="379"/>
      <c r="K26" s="333">
        <f t="shared" ref="K26:L26" si="27">+G26+I26</f>
        <v>0</v>
      </c>
      <c r="L26" s="333">
        <f t="shared" si="27"/>
        <v>0</v>
      </c>
      <c r="M26" s="379"/>
      <c r="N26" s="379"/>
      <c r="O26" s="333">
        <f t="shared" ref="O26:O29" si="28">+K26-L26</f>
        <v>0</v>
      </c>
      <c r="P26" s="380"/>
      <c r="Q26" s="483"/>
      <c r="R26" s="481"/>
      <c r="S26" s="341">
        <f t="shared" ref="S26:S29" si="29">+L26+R26</f>
        <v>0</v>
      </c>
      <c r="T26" s="221"/>
      <c r="U26" s="221"/>
      <c r="V26" s="221"/>
      <c r="W26" s="221"/>
      <c r="X26" s="221"/>
      <c r="Y26" s="221"/>
      <c r="Z26" s="221"/>
      <c r="AA26" s="221"/>
      <c r="AB26" s="221"/>
      <c r="AC26" s="221"/>
    </row>
    <row r="27" spans="1:29" ht="15.75" customHeight="1" x14ac:dyDescent="0.2">
      <c r="A27" s="476">
        <f t="shared" si="23"/>
        <v>21</v>
      </c>
      <c r="B27" s="477"/>
      <c r="C27" s="478"/>
      <c r="D27" s="478"/>
      <c r="E27" s="479"/>
      <c r="F27" s="480"/>
      <c r="G27" s="481"/>
      <c r="H27" s="379"/>
      <c r="I27" s="379"/>
      <c r="J27" s="379"/>
      <c r="K27" s="333">
        <f t="shared" ref="K27:L27" si="30">+G27+I27</f>
        <v>0</v>
      </c>
      <c r="L27" s="333">
        <f t="shared" si="30"/>
        <v>0</v>
      </c>
      <c r="M27" s="379"/>
      <c r="N27" s="379"/>
      <c r="O27" s="333">
        <f t="shared" si="28"/>
        <v>0</v>
      </c>
      <c r="P27" s="380"/>
      <c r="Q27" s="483"/>
      <c r="R27" s="481"/>
      <c r="S27" s="341">
        <f t="shared" si="29"/>
        <v>0</v>
      </c>
      <c r="T27" s="221"/>
      <c r="U27" s="221"/>
      <c r="V27" s="221"/>
      <c r="W27" s="221"/>
      <c r="X27" s="221"/>
      <c r="Y27" s="221"/>
      <c r="Z27" s="221"/>
      <c r="AA27" s="221"/>
      <c r="AB27" s="221"/>
      <c r="AC27" s="221"/>
    </row>
    <row r="28" spans="1:29" ht="15.75" customHeight="1" x14ac:dyDescent="0.2">
      <c r="A28" s="476">
        <f t="shared" si="23"/>
        <v>22</v>
      </c>
      <c r="B28" s="477"/>
      <c r="C28" s="478"/>
      <c r="D28" s="478"/>
      <c r="E28" s="479"/>
      <c r="F28" s="480"/>
      <c r="G28" s="481"/>
      <c r="H28" s="379"/>
      <c r="I28" s="379"/>
      <c r="J28" s="379"/>
      <c r="K28" s="333">
        <f t="shared" ref="K28:L28" si="31">+G28+I28</f>
        <v>0</v>
      </c>
      <c r="L28" s="333">
        <f t="shared" si="31"/>
        <v>0</v>
      </c>
      <c r="M28" s="379"/>
      <c r="N28" s="379"/>
      <c r="O28" s="333">
        <f t="shared" si="28"/>
        <v>0</v>
      </c>
      <c r="P28" s="380"/>
      <c r="Q28" s="483"/>
      <c r="R28" s="481"/>
      <c r="S28" s="341">
        <f t="shared" si="29"/>
        <v>0</v>
      </c>
      <c r="T28" s="221"/>
      <c r="U28" s="221"/>
      <c r="V28" s="221"/>
      <c r="W28" s="221"/>
      <c r="X28" s="221"/>
      <c r="Y28" s="221"/>
      <c r="Z28" s="221"/>
      <c r="AA28" s="221"/>
      <c r="AB28" s="221"/>
      <c r="AC28" s="221"/>
    </row>
    <row r="29" spans="1:29" ht="15.75" customHeight="1" x14ac:dyDescent="0.2">
      <c r="A29" s="476">
        <f t="shared" si="23"/>
        <v>23</v>
      </c>
      <c r="B29" s="477"/>
      <c r="C29" s="478"/>
      <c r="D29" s="478"/>
      <c r="E29" s="479"/>
      <c r="F29" s="480"/>
      <c r="G29" s="481"/>
      <c r="H29" s="379"/>
      <c r="I29" s="379"/>
      <c r="J29" s="379"/>
      <c r="K29" s="333">
        <f t="shared" ref="K29:L29" si="32">+G29+I29</f>
        <v>0</v>
      </c>
      <c r="L29" s="333">
        <f t="shared" si="32"/>
        <v>0</v>
      </c>
      <c r="M29" s="379"/>
      <c r="N29" s="379"/>
      <c r="O29" s="333">
        <f t="shared" si="28"/>
        <v>0</v>
      </c>
      <c r="P29" s="380"/>
      <c r="Q29" s="483"/>
      <c r="R29" s="481"/>
      <c r="S29" s="341">
        <f t="shared" si="29"/>
        <v>0</v>
      </c>
      <c r="T29" s="221"/>
      <c r="U29" s="221"/>
      <c r="V29" s="221"/>
      <c r="W29" s="221"/>
      <c r="X29" s="221"/>
      <c r="Y29" s="221"/>
      <c r="Z29" s="221"/>
      <c r="AA29" s="221"/>
      <c r="AB29" s="221"/>
      <c r="AC29" s="221"/>
    </row>
    <row r="30" spans="1:29" ht="15.75" customHeight="1" x14ac:dyDescent="0.2">
      <c r="A30" s="120">
        <f>+A28+1</f>
        <v>23</v>
      </c>
      <c r="B30" s="864" t="s">
        <v>929</v>
      </c>
      <c r="C30" s="832"/>
      <c r="D30" s="832"/>
      <c r="E30" s="899"/>
      <c r="F30" s="453"/>
      <c r="G30" s="285">
        <f t="shared" ref="G30:P30" si="33">G31+G39</f>
        <v>1668.4250000000002</v>
      </c>
      <c r="H30" s="226">
        <f t="shared" si="33"/>
        <v>1668.4250000000002</v>
      </c>
      <c r="I30" s="226">
        <f t="shared" si="33"/>
        <v>0</v>
      </c>
      <c r="J30" s="226">
        <f t="shared" si="33"/>
        <v>0</v>
      </c>
      <c r="K30" s="226">
        <f t="shared" si="33"/>
        <v>1668.4250000000002</v>
      </c>
      <c r="L30" s="226">
        <f t="shared" si="33"/>
        <v>1668.4250000000002</v>
      </c>
      <c r="M30" s="226">
        <f t="shared" si="33"/>
        <v>0</v>
      </c>
      <c r="N30" s="226">
        <f t="shared" si="33"/>
        <v>0</v>
      </c>
      <c r="O30" s="226">
        <f t="shared" si="33"/>
        <v>0</v>
      </c>
      <c r="P30" s="230">
        <f t="shared" si="33"/>
        <v>0</v>
      </c>
      <c r="Q30" s="217"/>
      <c r="R30" s="285">
        <f t="shared" ref="R30:S30" si="34">R31+R39</f>
        <v>0</v>
      </c>
      <c r="S30" s="230">
        <f t="shared" si="34"/>
        <v>0</v>
      </c>
      <c r="T30" s="221"/>
      <c r="U30" s="221"/>
      <c r="V30" s="221"/>
      <c r="W30" s="221"/>
      <c r="X30" s="221"/>
      <c r="Y30" s="221"/>
      <c r="Z30" s="221"/>
      <c r="AA30" s="221"/>
      <c r="AB30" s="221"/>
      <c r="AC30" s="221"/>
    </row>
    <row r="31" spans="1:29" ht="12.75" customHeight="1" x14ac:dyDescent="0.2">
      <c r="A31" s="120">
        <f>A29+1</f>
        <v>24</v>
      </c>
      <c r="B31" s="864" t="s">
        <v>935</v>
      </c>
      <c r="C31" s="832"/>
      <c r="D31" s="832"/>
      <c r="E31" s="899"/>
      <c r="F31" s="453"/>
      <c r="G31" s="285">
        <f>SUM(G32:G38)</f>
        <v>1668.4250000000002</v>
      </c>
      <c r="H31" s="285">
        <f t="shared" ref="H31:J31" si="35">SUM(H32:H38)</f>
        <v>1668.4250000000002</v>
      </c>
      <c r="I31" s="285">
        <f t="shared" si="35"/>
        <v>0</v>
      </c>
      <c r="J31" s="285">
        <f t="shared" si="35"/>
        <v>0</v>
      </c>
      <c r="K31" s="226">
        <f t="shared" ref="K31:L31" si="36">SUM(K32:K38)</f>
        <v>1668.4250000000002</v>
      </c>
      <c r="L31" s="226">
        <f t="shared" si="36"/>
        <v>1668.4250000000002</v>
      </c>
      <c r="M31" s="226"/>
      <c r="N31" s="226"/>
      <c r="O31" s="226">
        <f t="shared" ref="O31:O45" si="37">+K31-L31</f>
        <v>0</v>
      </c>
      <c r="P31" s="230"/>
      <c r="Q31" s="217"/>
      <c r="R31" s="285"/>
      <c r="S31" s="230"/>
      <c r="T31" s="221"/>
      <c r="U31" s="221"/>
      <c r="V31" s="221"/>
      <c r="W31" s="221"/>
      <c r="X31" s="221"/>
      <c r="Y31" s="221"/>
      <c r="Z31" s="221"/>
      <c r="AA31" s="221"/>
      <c r="AB31" s="221"/>
      <c r="AC31" s="221"/>
    </row>
    <row r="32" spans="1:29" ht="12.75" customHeight="1" x14ac:dyDescent="0.2">
      <c r="A32" s="286">
        <f t="shared" ref="A32:A46" si="38">+A31+1</f>
        <v>25</v>
      </c>
      <c r="B32" s="343"/>
      <c r="C32" s="900" t="s">
        <v>938</v>
      </c>
      <c r="D32" s="832"/>
      <c r="E32" s="833"/>
      <c r="F32" s="347"/>
      <c r="G32" s="330"/>
      <c r="H32" s="74"/>
      <c r="I32" s="74"/>
      <c r="J32" s="74"/>
      <c r="K32" s="333">
        <f t="shared" ref="K32:L32" si="39">+G32+I32</f>
        <v>0</v>
      </c>
      <c r="L32" s="333">
        <f t="shared" si="39"/>
        <v>0</v>
      </c>
      <c r="M32" s="74"/>
      <c r="N32" s="74"/>
      <c r="O32" s="333">
        <f t="shared" si="37"/>
        <v>0</v>
      </c>
      <c r="P32" s="76"/>
      <c r="Q32" s="182"/>
      <c r="R32" s="330"/>
      <c r="S32" s="341">
        <f t="shared" ref="S32:S45" si="40">+L32+R32</f>
        <v>0</v>
      </c>
      <c r="T32" s="85"/>
      <c r="U32" s="85"/>
      <c r="V32" s="85"/>
      <c r="W32" s="85"/>
      <c r="X32" s="85"/>
      <c r="Y32" s="85"/>
      <c r="Z32" s="85"/>
      <c r="AA32" s="85"/>
      <c r="AB32" s="85"/>
      <c r="AC32" s="85"/>
    </row>
    <row r="33" spans="1:29" ht="12.75" customHeight="1" x14ac:dyDescent="0.2">
      <c r="A33" s="286">
        <f t="shared" si="38"/>
        <v>26</v>
      </c>
      <c r="B33" s="412"/>
      <c r="C33" s="414"/>
      <c r="D33" s="414" t="s">
        <v>942</v>
      </c>
      <c r="E33" s="414"/>
      <c r="F33" s="415"/>
      <c r="G33" s="330"/>
      <c r="H33" s="74"/>
      <c r="I33" s="74"/>
      <c r="J33" s="74"/>
      <c r="K33" s="333">
        <f t="shared" ref="K33:L33" si="41">+G33+I33</f>
        <v>0</v>
      </c>
      <c r="L33" s="333">
        <f t="shared" si="41"/>
        <v>0</v>
      </c>
      <c r="M33" s="74"/>
      <c r="N33" s="74"/>
      <c r="O33" s="333">
        <f t="shared" si="37"/>
        <v>0</v>
      </c>
      <c r="P33" s="76"/>
      <c r="Q33" s="182"/>
      <c r="R33" s="330"/>
      <c r="S33" s="341">
        <f t="shared" si="40"/>
        <v>0</v>
      </c>
      <c r="T33" s="85"/>
      <c r="U33" s="85"/>
      <c r="V33" s="85"/>
      <c r="W33" s="85"/>
      <c r="X33" s="85"/>
      <c r="Y33" s="85"/>
      <c r="Z33" s="85"/>
      <c r="AA33" s="85"/>
      <c r="AB33" s="85"/>
      <c r="AC33" s="85"/>
    </row>
    <row r="34" spans="1:29" ht="12.75" customHeight="1" x14ac:dyDescent="0.2">
      <c r="A34" s="286">
        <f t="shared" si="38"/>
        <v>27</v>
      </c>
      <c r="B34" s="412"/>
      <c r="C34" s="414" t="s">
        <v>947</v>
      </c>
      <c r="D34" s="414"/>
      <c r="E34" s="414"/>
      <c r="F34" s="415"/>
      <c r="G34" s="74">
        <f>1418.16125+250.26375</f>
        <v>1668.4250000000002</v>
      </c>
      <c r="H34" s="672">
        <f>1418.16125+250.26375</f>
        <v>1668.4250000000002</v>
      </c>
      <c r="I34" s="74"/>
      <c r="J34" s="74"/>
      <c r="K34" s="333">
        <f t="shared" ref="K34:L34" si="42">+G34+I34</f>
        <v>1668.4250000000002</v>
      </c>
      <c r="L34" s="333">
        <f t="shared" si="42"/>
        <v>1668.4250000000002</v>
      </c>
      <c r="M34" s="74"/>
      <c r="N34" s="74"/>
      <c r="O34" s="333">
        <f t="shared" si="37"/>
        <v>0</v>
      </c>
      <c r="P34" s="76"/>
      <c r="Q34" s="182"/>
      <c r="R34" s="330"/>
      <c r="S34" s="341">
        <f t="shared" si="40"/>
        <v>1668.4250000000002</v>
      </c>
      <c r="T34" s="85"/>
      <c r="U34" s="85"/>
      <c r="V34" s="85"/>
      <c r="W34" s="85"/>
      <c r="X34" s="85"/>
      <c r="Y34" s="85"/>
      <c r="Z34" s="85"/>
      <c r="AA34" s="85"/>
      <c r="AB34" s="85"/>
      <c r="AC34" s="85"/>
    </row>
    <row r="35" spans="1:29" ht="12.75" customHeight="1" x14ac:dyDescent="0.2">
      <c r="A35" s="286">
        <f t="shared" si="38"/>
        <v>28</v>
      </c>
      <c r="B35" s="412"/>
      <c r="C35" s="414"/>
      <c r="D35" s="430" t="s">
        <v>956</v>
      </c>
      <c r="E35" s="414"/>
      <c r="F35" s="415"/>
      <c r="G35" s="330"/>
      <c r="H35" s="74"/>
      <c r="I35" s="74"/>
      <c r="J35" s="74"/>
      <c r="K35" s="333">
        <f t="shared" ref="K35:L35" si="43">+G35+I35</f>
        <v>0</v>
      </c>
      <c r="L35" s="333">
        <f t="shared" si="43"/>
        <v>0</v>
      </c>
      <c r="M35" s="74"/>
      <c r="N35" s="74"/>
      <c r="O35" s="333">
        <f t="shared" si="37"/>
        <v>0</v>
      </c>
      <c r="P35" s="76"/>
      <c r="Q35" s="182"/>
      <c r="R35" s="330"/>
      <c r="S35" s="341">
        <f t="shared" si="40"/>
        <v>0</v>
      </c>
      <c r="T35" s="85"/>
      <c r="U35" s="85"/>
      <c r="V35" s="85"/>
      <c r="W35" s="85"/>
      <c r="X35" s="85"/>
      <c r="Y35" s="85"/>
      <c r="Z35" s="85"/>
      <c r="AA35" s="85"/>
      <c r="AB35" s="85"/>
      <c r="AC35" s="85"/>
    </row>
    <row r="36" spans="1:29" ht="12.75" customHeight="1" x14ac:dyDescent="0.2">
      <c r="A36" s="286">
        <f t="shared" si="38"/>
        <v>29</v>
      </c>
      <c r="B36" s="317"/>
      <c r="C36" s="414" t="s">
        <v>959</v>
      </c>
      <c r="D36" s="317"/>
      <c r="E36" s="414"/>
      <c r="F36" s="415"/>
      <c r="G36" s="330"/>
      <c r="H36" s="74"/>
      <c r="I36" s="74"/>
      <c r="J36" s="74"/>
      <c r="K36" s="333">
        <f t="shared" ref="K36:L36" si="44">+G36+I36</f>
        <v>0</v>
      </c>
      <c r="L36" s="333">
        <f t="shared" si="44"/>
        <v>0</v>
      </c>
      <c r="M36" s="74"/>
      <c r="N36" s="74"/>
      <c r="O36" s="333">
        <f t="shared" si="37"/>
        <v>0</v>
      </c>
      <c r="P36" s="76"/>
      <c r="Q36" s="182"/>
      <c r="R36" s="330"/>
      <c r="S36" s="341">
        <f t="shared" si="40"/>
        <v>0</v>
      </c>
      <c r="T36" s="85"/>
      <c r="U36" s="85"/>
      <c r="V36" s="85"/>
      <c r="W36" s="85"/>
      <c r="X36" s="85"/>
      <c r="Y36" s="85"/>
      <c r="Z36" s="85"/>
      <c r="AA36" s="85"/>
      <c r="AB36" s="85"/>
      <c r="AC36" s="85"/>
    </row>
    <row r="37" spans="1:29" ht="12.75" customHeight="1" x14ac:dyDescent="0.2">
      <c r="A37" s="286">
        <f t="shared" si="38"/>
        <v>30</v>
      </c>
      <c r="B37" s="412"/>
      <c r="C37" s="414"/>
      <c r="D37" s="414" t="s">
        <v>961</v>
      </c>
      <c r="E37" s="414"/>
      <c r="F37" s="415"/>
      <c r="G37" s="330"/>
      <c r="H37" s="74"/>
      <c r="I37" s="74"/>
      <c r="J37" s="74"/>
      <c r="K37" s="333">
        <f t="shared" ref="K37:L37" si="45">+G37+I37</f>
        <v>0</v>
      </c>
      <c r="L37" s="333">
        <f t="shared" si="45"/>
        <v>0</v>
      </c>
      <c r="M37" s="74"/>
      <c r="N37" s="74"/>
      <c r="O37" s="333">
        <f t="shared" si="37"/>
        <v>0</v>
      </c>
      <c r="P37" s="76"/>
      <c r="Q37" s="182"/>
      <c r="R37" s="330"/>
      <c r="S37" s="341">
        <f t="shared" si="40"/>
        <v>0</v>
      </c>
      <c r="T37" s="85"/>
      <c r="U37" s="85"/>
      <c r="V37" s="85"/>
      <c r="W37" s="85"/>
      <c r="X37" s="85"/>
      <c r="Y37" s="85"/>
      <c r="Z37" s="85"/>
      <c r="AA37" s="85"/>
      <c r="AB37" s="85"/>
      <c r="AC37" s="85"/>
    </row>
    <row r="38" spans="1:29" ht="12.75" customHeight="1" x14ac:dyDescent="0.2">
      <c r="A38" s="286">
        <f t="shared" si="38"/>
        <v>31</v>
      </c>
      <c r="B38" s="412"/>
      <c r="C38" s="414"/>
      <c r="D38" s="414"/>
      <c r="E38" s="503" t="s">
        <v>963</v>
      </c>
      <c r="F38" s="415"/>
      <c r="G38" s="330"/>
      <c r="H38" s="74"/>
      <c r="I38" s="74"/>
      <c r="J38" s="74"/>
      <c r="K38" s="333">
        <f t="shared" ref="K38:L38" si="46">+G38+I38</f>
        <v>0</v>
      </c>
      <c r="L38" s="333">
        <f t="shared" si="46"/>
        <v>0</v>
      </c>
      <c r="M38" s="74"/>
      <c r="N38" s="74"/>
      <c r="O38" s="333">
        <f t="shared" si="37"/>
        <v>0</v>
      </c>
      <c r="P38" s="76"/>
      <c r="Q38" s="182"/>
      <c r="R38" s="330"/>
      <c r="S38" s="341">
        <f t="shared" si="40"/>
        <v>0</v>
      </c>
      <c r="T38" s="85"/>
      <c r="U38" s="85"/>
      <c r="V38" s="85"/>
      <c r="W38" s="85"/>
      <c r="X38" s="85"/>
      <c r="Y38" s="85"/>
      <c r="Z38" s="85"/>
      <c r="AA38" s="85"/>
      <c r="AB38" s="85"/>
      <c r="AC38" s="85"/>
    </row>
    <row r="39" spans="1:29" ht="12.75" customHeight="1" x14ac:dyDescent="0.2">
      <c r="A39" s="286">
        <f t="shared" si="38"/>
        <v>32</v>
      </c>
      <c r="B39" s="864" t="s">
        <v>789</v>
      </c>
      <c r="C39" s="832"/>
      <c r="D39" s="832"/>
      <c r="E39" s="899"/>
      <c r="F39" s="453"/>
      <c r="G39" s="285"/>
      <c r="H39" s="226"/>
      <c r="I39" s="226"/>
      <c r="J39" s="226"/>
      <c r="K39" s="226">
        <f t="shared" ref="K39:L39" si="47">SUM(K40:K45)</f>
        <v>0</v>
      </c>
      <c r="L39" s="226">
        <f t="shared" si="47"/>
        <v>0</v>
      </c>
      <c r="M39" s="226"/>
      <c r="N39" s="226"/>
      <c r="O39" s="226">
        <f t="shared" si="37"/>
        <v>0</v>
      </c>
      <c r="P39" s="230"/>
      <c r="Q39" s="217"/>
      <c r="R39" s="285"/>
      <c r="S39" s="230">
        <f t="shared" si="40"/>
        <v>0</v>
      </c>
      <c r="T39" s="221"/>
      <c r="U39" s="221"/>
      <c r="V39" s="221"/>
      <c r="W39" s="221"/>
      <c r="X39" s="221"/>
      <c r="Y39" s="221"/>
      <c r="Z39" s="221"/>
      <c r="AA39" s="221"/>
      <c r="AB39" s="221"/>
      <c r="AC39" s="221"/>
    </row>
    <row r="40" spans="1:29" ht="12.75" customHeight="1" x14ac:dyDescent="0.2">
      <c r="A40" s="286">
        <f t="shared" si="38"/>
        <v>33</v>
      </c>
      <c r="B40" s="343"/>
      <c r="C40" s="900" t="s">
        <v>792</v>
      </c>
      <c r="D40" s="832"/>
      <c r="E40" s="833"/>
      <c r="F40" s="347"/>
      <c r="G40" s="330"/>
      <c r="H40" s="74"/>
      <c r="I40" s="74"/>
      <c r="J40" s="74"/>
      <c r="K40" s="333">
        <f t="shared" ref="K40:L40" si="48">+G40+I40</f>
        <v>0</v>
      </c>
      <c r="L40" s="333">
        <f t="shared" si="48"/>
        <v>0</v>
      </c>
      <c r="M40" s="74"/>
      <c r="N40" s="74"/>
      <c r="O40" s="333">
        <f t="shared" si="37"/>
        <v>0</v>
      </c>
      <c r="P40" s="76"/>
      <c r="Q40" s="182"/>
      <c r="R40" s="330"/>
      <c r="S40" s="341">
        <f t="shared" si="40"/>
        <v>0</v>
      </c>
      <c r="T40" s="85"/>
      <c r="U40" s="85"/>
      <c r="V40" s="85"/>
      <c r="W40" s="85"/>
      <c r="X40" s="85"/>
      <c r="Y40" s="85"/>
      <c r="Z40" s="85"/>
      <c r="AA40" s="85"/>
      <c r="AB40" s="85"/>
      <c r="AC40" s="85"/>
    </row>
    <row r="41" spans="1:29" ht="12.75" customHeight="1" x14ac:dyDescent="0.2">
      <c r="A41" s="286">
        <f t="shared" si="38"/>
        <v>34</v>
      </c>
      <c r="B41" s="85"/>
      <c r="C41" s="390"/>
      <c r="D41" s="391" t="s">
        <v>844</v>
      </c>
      <c r="E41" s="391"/>
      <c r="F41" s="392"/>
      <c r="G41" s="330"/>
      <c r="H41" s="74"/>
      <c r="I41" s="74"/>
      <c r="J41" s="74"/>
      <c r="K41" s="333">
        <f t="shared" ref="K41:L41" si="49">+G41+I41</f>
        <v>0</v>
      </c>
      <c r="L41" s="333">
        <f t="shared" si="49"/>
        <v>0</v>
      </c>
      <c r="M41" s="74"/>
      <c r="N41" s="74"/>
      <c r="O41" s="333">
        <f t="shared" si="37"/>
        <v>0</v>
      </c>
      <c r="P41" s="76"/>
      <c r="Q41" s="182"/>
      <c r="R41" s="330"/>
      <c r="S41" s="341">
        <f t="shared" si="40"/>
        <v>0</v>
      </c>
      <c r="T41" s="85"/>
      <c r="U41" s="85"/>
      <c r="V41" s="85"/>
      <c r="W41" s="85"/>
      <c r="X41" s="85"/>
      <c r="Y41" s="85"/>
      <c r="Z41" s="85"/>
      <c r="AA41" s="85"/>
      <c r="AB41" s="85"/>
      <c r="AC41" s="85"/>
    </row>
    <row r="42" spans="1:29" ht="12.75" customHeight="1" x14ac:dyDescent="0.2">
      <c r="A42" s="286">
        <f t="shared" si="38"/>
        <v>35</v>
      </c>
      <c r="B42" s="85"/>
      <c r="C42" s="900" t="s">
        <v>845</v>
      </c>
      <c r="D42" s="832"/>
      <c r="E42" s="833"/>
      <c r="F42" s="392"/>
      <c r="G42" s="330"/>
      <c r="H42" s="74"/>
      <c r="I42" s="74"/>
      <c r="J42" s="74"/>
      <c r="K42" s="333">
        <f t="shared" ref="K42:L42" si="50">+G42+I42</f>
        <v>0</v>
      </c>
      <c r="L42" s="333">
        <f t="shared" si="50"/>
        <v>0</v>
      </c>
      <c r="M42" s="74"/>
      <c r="N42" s="74"/>
      <c r="O42" s="333">
        <f t="shared" si="37"/>
        <v>0</v>
      </c>
      <c r="P42" s="76"/>
      <c r="Q42" s="182"/>
      <c r="R42" s="330"/>
      <c r="S42" s="341">
        <f t="shared" si="40"/>
        <v>0</v>
      </c>
      <c r="T42" s="85"/>
      <c r="U42" s="85"/>
      <c r="V42" s="85"/>
      <c r="W42" s="85"/>
      <c r="X42" s="85"/>
      <c r="Y42" s="85"/>
      <c r="Z42" s="85"/>
      <c r="AA42" s="85"/>
      <c r="AB42" s="85"/>
      <c r="AC42" s="85"/>
    </row>
    <row r="43" spans="1:29" ht="12.75" customHeight="1" x14ac:dyDescent="0.2">
      <c r="A43" s="286">
        <f t="shared" si="38"/>
        <v>36</v>
      </c>
      <c r="B43" s="85"/>
      <c r="C43" s="390"/>
      <c r="D43" s="898" t="s">
        <v>858</v>
      </c>
      <c r="E43" s="832"/>
      <c r="F43" s="392"/>
      <c r="G43" s="330"/>
      <c r="H43" s="74"/>
      <c r="I43" s="74"/>
      <c r="J43" s="74"/>
      <c r="K43" s="333">
        <f t="shared" ref="K43:L43" si="51">+G43+I43</f>
        <v>0</v>
      </c>
      <c r="L43" s="333">
        <f t="shared" si="51"/>
        <v>0</v>
      </c>
      <c r="M43" s="74"/>
      <c r="N43" s="74"/>
      <c r="O43" s="333">
        <f t="shared" si="37"/>
        <v>0</v>
      </c>
      <c r="P43" s="76"/>
      <c r="Q43" s="182"/>
      <c r="R43" s="330"/>
      <c r="S43" s="341">
        <f t="shared" si="40"/>
        <v>0</v>
      </c>
      <c r="T43" s="85"/>
      <c r="U43" s="85"/>
      <c r="V43" s="85"/>
      <c r="W43" s="85"/>
      <c r="X43" s="85"/>
      <c r="Y43" s="85"/>
      <c r="Z43" s="85"/>
      <c r="AA43" s="85"/>
      <c r="AB43" s="85"/>
      <c r="AC43" s="85"/>
    </row>
    <row r="44" spans="1:29" ht="12.75" customHeight="1" x14ac:dyDescent="0.2">
      <c r="A44" s="286">
        <f t="shared" si="38"/>
        <v>37</v>
      </c>
      <c r="B44" s="343"/>
      <c r="C44" s="900" t="s">
        <v>970</v>
      </c>
      <c r="D44" s="832"/>
      <c r="E44" s="833"/>
      <c r="F44" s="347"/>
      <c r="G44" s="330"/>
      <c r="H44" s="74"/>
      <c r="I44" s="74"/>
      <c r="J44" s="74"/>
      <c r="K44" s="333">
        <f t="shared" ref="K44:L44" si="52">+G44+I44</f>
        <v>0</v>
      </c>
      <c r="L44" s="333">
        <f t="shared" si="52"/>
        <v>0</v>
      </c>
      <c r="M44" s="74"/>
      <c r="N44" s="74"/>
      <c r="O44" s="333">
        <f t="shared" si="37"/>
        <v>0</v>
      </c>
      <c r="P44" s="76"/>
      <c r="Q44" s="182"/>
      <c r="R44" s="330"/>
      <c r="S44" s="341">
        <f t="shared" si="40"/>
        <v>0</v>
      </c>
      <c r="T44" s="85"/>
      <c r="U44" s="85"/>
      <c r="V44" s="85"/>
      <c r="W44" s="85"/>
      <c r="X44" s="85"/>
      <c r="Y44" s="85"/>
      <c r="Z44" s="85"/>
      <c r="AA44" s="85"/>
      <c r="AB44" s="85"/>
      <c r="AC44" s="85"/>
    </row>
    <row r="45" spans="1:29" ht="13.5" customHeight="1" x14ac:dyDescent="0.2">
      <c r="A45" s="286">
        <f t="shared" si="38"/>
        <v>38</v>
      </c>
      <c r="B45" s="85"/>
      <c r="C45" s="390"/>
      <c r="D45" s="391" t="s">
        <v>974</v>
      </c>
      <c r="E45" s="391"/>
      <c r="F45" s="392"/>
      <c r="G45" s="529"/>
      <c r="H45" s="534"/>
      <c r="I45" s="534"/>
      <c r="J45" s="534"/>
      <c r="K45" s="537">
        <f t="shared" ref="K45:L45" si="53">+G45+I45</f>
        <v>0</v>
      </c>
      <c r="L45" s="537">
        <f t="shared" si="53"/>
        <v>0</v>
      </c>
      <c r="M45" s="534"/>
      <c r="N45" s="534"/>
      <c r="O45" s="537">
        <f t="shared" si="37"/>
        <v>0</v>
      </c>
      <c r="P45" s="397"/>
      <c r="Q45" s="182"/>
      <c r="R45" s="529"/>
      <c r="S45" s="539">
        <f t="shared" si="40"/>
        <v>0</v>
      </c>
      <c r="T45" s="85"/>
      <c r="U45" s="85"/>
      <c r="V45" s="85"/>
      <c r="W45" s="85"/>
      <c r="X45" s="85"/>
      <c r="Y45" s="85"/>
      <c r="Z45" s="85"/>
      <c r="AA45" s="85"/>
      <c r="AB45" s="85"/>
      <c r="AC45" s="85"/>
    </row>
    <row r="46" spans="1:29" ht="18.75" customHeight="1" x14ac:dyDescent="0.2">
      <c r="A46" s="286">
        <f t="shared" si="38"/>
        <v>39</v>
      </c>
      <c r="B46" s="540" t="s">
        <v>1001</v>
      </c>
      <c r="C46" s="540"/>
      <c r="D46" s="540"/>
      <c r="E46" s="540"/>
      <c r="F46" s="542"/>
      <c r="G46" s="450">
        <f t="shared" ref="G46:P46" si="54">+G6+G25+G30</f>
        <v>2476.7119300000004</v>
      </c>
      <c r="H46" s="482">
        <f t="shared" si="54"/>
        <v>2476.7119300000004</v>
      </c>
      <c r="I46" s="482">
        <f t="shared" si="54"/>
        <v>2787.94974</v>
      </c>
      <c r="J46" s="482">
        <f t="shared" si="54"/>
        <v>2787.94974</v>
      </c>
      <c r="K46" s="482">
        <f t="shared" si="54"/>
        <v>5264.6616700000004</v>
      </c>
      <c r="L46" s="482">
        <f t="shared" si="54"/>
        <v>5264.6616700000004</v>
      </c>
      <c r="M46" s="482">
        <f t="shared" si="54"/>
        <v>85</v>
      </c>
      <c r="N46" s="482">
        <f t="shared" si="54"/>
        <v>0</v>
      </c>
      <c r="O46" s="482">
        <f t="shared" si="54"/>
        <v>0</v>
      </c>
      <c r="P46" s="484">
        <f t="shared" si="54"/>
        <v>0</v>
      </c>
      <c r="Q46" s="217"/>
      <c r="R46" s="450">
        <f t="shared" ref="R46:S46" si="55">+R6+R25+R30</f>
        <v>0</v>
      </c>
      <c r="S46" s="484">
        <f t="shared" si="55"/>
        <v>3596.2366700000002</v>
      </c>
      <c r="T46" s="85"/>
      <c r="U46" s="85"/>
      <c r="V46" s="85"/>
      <c r="W46" s="85"/>
      <c r="X46" s="85"/>
      <c r="Y46" s="85"/>
      <c r="Z46" s="85"/>
      <c r="AA46" s="85"/>
      <c r="AB46" s="85"/>
      <c r="AC46" s="85"/>
    </row>
    <row r="47" spans="1:29" ht="18.75" customHeight="1" x14ac:dyDescent="0.2">
      <c r="A47" s="551"/>
      <c r="B47" s="221"/>
      <c r="C47" s="221"/>
      <c r="D47" s="221"/>
      <c r="E47" s="221"/>
      <c r="F47" s="221"/>
      <c r="G47" s="221"/>
      <c r="H47" s="221"/>
      <c r="I47" s="221"/>
      <c r="J47" s="221"/>
      <c r="K47" s="221"/>
      <c r="L47" s="221"/>
      <c r="M47" s="221"/>
      <c r="N47" s="221"/>
      <c r="O47" s="221"/>
      <c r="P47" s="221"/>
      <c r="Q47" s="85"/>
      <c r="R47" s="221"/>
      <c r="S47" s="221"/>
      <c r="T47" s="85"/>
      <c r="U47" s="85"/>
      <c r="V47" s="85"/>
      <c r="W47" s="85"/>
      <c r="X47" s="85"/>
      <c r="Y47" s="85"/>
      <c r="Z47" s="85"/>
      <c r="AA47" s="85"/>
      <c r="AB47" s="85"/>
      <c r="AC47" s="85"/>
    </row>
    <row r="48" spans="1:29" ht="20.25" customHeight="1" x14ac:dyDescent="0.2">
      <c r="A48" s="85" t="s">
        <v>410</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row>
    <row r="49" spans="1:29" ht="55.5" customHeight="1" x14ac:dyDescent="0.2">
      <c r="A49" s="857" t="s">
        <v>1006</v>
      </c>
      <c r="B49" s="816"/>
      <c r="C49" s="816"/>
      <c r="D49" s="816"/>
      <c r="E49" s="816"/>
      <c r="F49" s="816"/>
      <c r="G49" s="816"/>
      <c r="H49" s="816"/>
      <c r="I49" s="816"/>
      <c r="J49" s="816"/>
      <c r="K49" s="816"/>
      <c r="L49" s="816"/>
      <c r="M49" s="816"/>
      <c r="N49" s="816"/>
      <c r="O49" s="816"/>
      <c r="P49" s="816"/>
      <c r="Q49" s="816"/>
      <c r="R49" s="816"/>
      <c r="S49" s="816"/>
      <c r="T49" s="71"/>
      <c r="U49" s="71"/>
      <c r="V49" s="71"/>
      <c r="W49" s="71"/>
      <c r="X49" s="71"/>
      <c r="Y49" s="71"/>
      <c r="Z49" s="71"/>
      <c r="AA49" s="71"/>
      <c r="AB49" s="71"/>
      <c r="AC49" s="71"/>
    </row>
    <row r="50" spans="1:29" ht="17.25" customHeight="1" x14ac:dyDescent="0.2">
      <c r="A50" s="857" t="s">
        <v>1007</v>
      </c>
      <c r="B50" s="816"/>
      <c r="C50" s="816"/>
      <c r="D50" s="816"/>
      <c r="E50" s="816"/>
      <c r="F50" s="816"/>
      <c r="G50" s="816"/>
      <c r="H50" s="816"/>
      <c r="I50" s="816"/>
      <c r="J50" s="816"/>
      <c r="K50" s="816"/>
      <c r="L50" s="816"/>
      <c r="M50" s="816"/>
      <c r="N50" s="816"/>
      <c r="O50" s="816"/>
      <c r="P50" s="816"/>
      <c r="Q50" s="816"/>
      <c r="R50" s="816"/>
      <c r="S50" s="816"/>
      <c r="T50" s="71"/>
      <c r="U50" s="71"/>
      <c r="V50" s="71"/>
      <c r="W50" s="71"/>
      <c r="X50" s="71"/>
      <c r="Y50" s="71"/>
      <c r="Z50" s="71"/>
      <c r="AA50" s="71"/>
      <c r="AB50" s="71"/>
      <c r="AC50" s="71"/>
    </row>
    <row r="51" spans="1:29" ht="12.75" x14ac:dyDescent="0.2">
      <c r="A51" s="857" t="s">
        <v>1008</v>
      </c>
      <c r="B51" s="816"/>
      <c r="C51" s="816"/>
      <c r="D51" s="816"/>
      <c r="E51" s="816"/>
      <c r="F51" s="816"/>
      <c r="G51" s="816"/>
      <c r="H51" s="816"/>
      <c r="I51" s="816"/>
      <c r="J51" s="816"/>
      <c r="K51" s="816"/>
      <c r="L51" s="816"/>
      <c r="M51" s="816"/>
      <c r="N51" s="816"/>
      <c r="O51" s="816"/>
      <c r="P51" s="816"/>
      <c r="Q51" s="816"/>
      <c r="R51" s="816"/>
      <c r="S51" s="816"/>
      <c r="T51" s="71"/>
      <c r="U51" s="71"/>
      <c r="V51" s="71"/>
      <c r="W51" s="71"/>
      <c r="X51" s="71"/>
      <c r="Y51" s="71"/>
      <c r="Z51" s="71"/>
      <c r="AA51" s="71"/>
      <c r="AB51" s="71"/>
      <c r="AC51" s="71"/>
    </row>
    <row r="52" spans="1:29" ht="12.75" x14ac:dyDescent="0.2">
      <c r="A52" s="857" t="s">
        <v>1009</v>
      </c>
      <c r="B52" s="816"/>
      <c r="C52" s="816"/>
      <c r="D52" s="816"/>
      <c r="E52" s="816"/>
      <c r="F52" s="816"/>
      <c r="G52" s="816"/>
      <c r="H52" s="816"/>
      <c r="I52" s="816"/>
      <c r="J52" s="816"/>
      <c r="K52" s="816"/>
      <c r="L52" s="816"/>
      <c r="M52" s="816"/>
      <c r="N52" s="816"/>
      <c r="O52" s="816"/>
      <c r="P52" s="816"/>
      <c r="Q52" s="816"/>
      <c r="R52" s="816"/>
      <c r="S52" s="816"/>
      <c r="T52" s="71"/>
      <c r="U52" s="71"/>
      <c r="V52" s="71"/>
      <c r="W52" s="71"/>
      <c r="X52" s="71"/>
      <c r="Y52" s="71"/>
      <c r="Z52" s="71"/>
      <c r="AA52" s="71"/>
      <c r="AB52" s="71"/>
      <c r="AC52" s="71"/>
    </row>
    <row r="53" spans="1:29" ht="12.75" x14ac:dyDescent="0.2">
      <c r="A53" s="857" t="s">
        <v>1010</v>
      </c>
      <c r="B53" s="816"/>
      <c r="C53" s="816"/>
      <c r="D53" s="816"/>
      <c r="E53" s="816"/>
      <c r="F53" s="816"/>
      <c r="G53" s="816"/>
      <c r="H53" s="816"/>
      <c r="I53" s="816"/>
      <c r="J53" s="816"/>
      <c r="K53" s="816"/>
      <c r="L53" s="816"/>
      <c r="M53" s="816"/>
      <c r="N53" s="816"/>
      <c r="O53" s="816"/>
      <c r="P53" s="816"/>
      <c r="Q53" s="816"/>
      <c r="R53" s="816"/>
      <c r="S53" s="816"/>
      <c r="T53" s="71"/>
      <c r="U53" s="71"/>
      <c r="V53" s="71"/>
      <c r="W53" s="71"/>
      <c r="X53" s="71"/>
      <c r="Y53" s="71"/>
      <c r="Z53" s="71"/>
      <c r="AA53" s="71"/>
      <c r="AB53" s="71"/>
      <c r="AC53" s="71"/>
    </row>
    <row r="54" spans="1:29" ht="12.75" x14ac:dyDescent="0.2">
      <c r="A54" s="857" t="s">
        <v>1011</v>
      </c>
      <c r="B54" s="816"/>
      <c r="C54" s="816"/>
      <c r="D54" s="816"/>
      <c r="E54" s="816"/>
      <c r="F54" s="816"/>
      <c r="G54" s="816"/>
      <c r="H54" s="816"/>
      <c r="I54" s="816"/>
      <c r="J54" s="816"/>
      <c r="K54" s="816"/>
      <c r="L54" s="816"/>
      <c r="M54" s="816"/>
      <c r="N54" s="816"/>
      <c r="O54" s="816"/>
      <c r="P54" s="816"/>
      <c r="Q54" s="816"/>
      <c r="R54" s="816"/>
      <c r="S54" s="816"/>
      <c r="T54" s="71"/>
      <c r="U54" s="71"/>
      <c r="V54" s="71"/>
      <c r="W54" s="71"/>
      <c r="X54" s="71"/>
      <c r="Y54" s="71"/>
      <c r="Z54" s="71"/>
      <c r="AA54" s="71"/>
      <c r="AB54" s="71"/>
      <c r="AC54" s="71"/>
    </row>
    <row r="55" spans="1:29" ht="12.75" x14ac:dyDescent="0.2">
      <c r="A55" s="857" t="s">
        <v>1012</v>
      </c>
      <c r="B55" s="816"/>
      <c r="C55" s="816"/>
      <c r="D55" s="816"/>
      <c r="E55" s="816"/>
      <c r="F55" s="816"/>
      <c r="G55" s="816"/>
      <c r="H55" s="816"/>
      <c r="I55" s="816"/>
      <c r="J55" s="816"/>
      <c r="K55" s="816"/>
      <c r="L55" s="816"/>
      <c r="M55" s="816"/>
      <c r="N55" s="816"/>
      <c r="O55" s="816"/>
      <c r="P55" s="816"/>
      <c r="Q55" s="816"/>
      <c r="R55" s="816"/>
      <c r="S55" s="816"/>
      <c r="T55" s="71"/>
      <c r="U55" s="71"/>
      <c r="V55" s="71"/>
      <c r="W55" s="71"/>
      <c r="X55" s="71"/>
      <c r="Y55" s="71"/>
      <c r="Z55" s="71"/>
      <c r="AA55" s="71"/>
      <c r="AB55" s="71"/>
      <c r="AC55" s="71"/>
    </row>
    <row r="56" spans="1:29" ht="12.75" x14ac:dyDescent="0.2">
      <c r="A56" s="887" t="s">
        <v>1013</v>
      </c>
      <c r="B56" s="816"/>
      <c r="C56" s="816"/>
      <c r="D56" s="816"/>
      <c r="E56" s="816"/>
      <c r="F56" s="816"/>
      <c r="G56" s="816"/>
      <c r="H56" s="816"/>
      <c r="I56" s="816"/>
      <c r="J56" s="816"/>
      <c r="K56" s="816"/>
      <c r="L56" s="816"/>
      <c r="M56" s="816"/>
      <c r="N56" s="816"/>
      <c r="O56" s="816"/>
      <c r="P56" s="816"/>
      <c r="Q56" s="816"/>
      <c r="R56" s="816"/>
      <c r="S56" s="816"/>
      <c r="T56" s="71"/>
      <c r="U56" s="71"/>
      <c r="V56" s="71"/>
      <c r="W56" s="71"/>
      <c r="X56" s="71"/>
      <c r="Y56" s="71"/>
      <c r="Z56" s="71"/>
      <c r="AA56" s="71"/>
      <c r="AB56" s="71"/>
      <c r="AC56" s="71"/>
    </row>
    <row r="57" spans="1:29" ht="30.75" customHeight="1" x14ac:dyDescent="0.2">
      <c r="A57" s="857" t="s">
        <v>1014</v>
      </c>
      <c r="B57" s="816"/>
      <c r="C57" s="816"/>
      <c r="D57" s="816"/>
      <c r="E57" s="816"/>
      <c r="F57" s="816"/>
      <c r="G57" s="816"/>
      <c r="H57" s="816"/>
      <c r="I57" s="816"/>
      <c r="J57" s="816"/>
      <c r="K57" s="816"/>
      <c r="L57" s="816"/>
      <c r="M57" s="816"/>
      <c r="N57" s="816"/>
      <c r="O57" s="816"/>
      <c r="P57" s="816"/>
      <c r="Q57" s="816"/>
      <c r="R57" s="816"/>
      <c r="S57" s="816"/>
      <c r="T57" s="71"/>
      <c r="U57" s="71"/>
      <c r="V57" s="71"/>
      <c r="W57" s="71"/>
      <c r="X57" s="71"/>
      <c r="Y57" s="71"/>
      <c r="Z57" s="71"/>
      <c r="AA57" s="71"/>
      <c r="AB57" s="71"/>
      <c r="AC57" s="71"/>
    </row>
    <row r="58" spans="1:29" ht="14.25" customHeight="1" x14ac:dyDescent="0.2">
      <c r="A58" s="71"/>
      <c r="B58" s="71"/>
      <c r="C58" s="555"/>
      <c r="D58" s="555"/>
      <c r="E58" s="555"/>
      <c r="F58" s="555"/>
      <c r="G58" s="71"/>
      <c r="H58" s="71"/>
      <c r="I58" s="71"/>
      <c r="J58" s="71"/>
      <c r="K58" s="71"/>
      <c r="L58" s="71"/>
      <c r="M58" s="71"/>
      <c r="N58" s="71"/>
      <c r="O58" s="71"/>
      <c r="P58" s="71"/>
      <c r="Q58" s="71"/>
      <c r="R58" s="71"/>
      <c r="S58" s="71"/>
      <c r="T58" s="71"/>
      <c r="U58" s="71"/>
      <c r="V58" s="71"/>
      <c r="W58" s="71"/>
      <c r="X58" s="71"/>
      <c r="Y58" s="71"/>
      <c r="Z58" s="71"/>
      <c r="AA58" s="71"/>
      <c r="AB58" s="71"/>
      <c r="AC58" s="71"/>
    </row>
    <row r="59" spans="1:29" ht="12.75" x14ac:dyDescent="0.2">
      <c r="A59" s="85"/>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row>
  </sheetData>
  <mergeCells count="40">
    <mergeCell ref="A57:S57"/>
    <mergeCell ref="A56:S56"/>
    <mergeCell ref="C44:E44"/>
    <mergeCell ref="D43:E43"/>
    <mergeCell ref="C42:E42"/>
    <mergeCell ref="A3:A5"/>
    <mergeCell ref="A54:S54"/>
    <mergeCell ref="A55:S55"/>
    <mergeCell ref="A53:S53"/>
    <mergeCell ref="A52:S52"/>
    <mergeCell ref="A50:S50"/>
    <mergeCell ref="A51:S51"/>
    <mergeCell ref="A49:S49"/>
    <mergeCell ref="B39:E39"/>
    <mergeCell ref="C40:E40"/>
    <mergeCell ref="B31:E31"/>
    <mergeCell ref="C32:E32"/>
    <mergeCell ref="R3:R4"/>
    <mergeCell ref="S3:S4"/>
    <mergeCell ref="G3:H3"/>
    <mergeCell ref="I3:J3"/>
    <mergeCell ref="K3:L3"/>
    <mergeCell ref="M3:M4"/>
    <mergeCell ref="N3:N4"/>
    <mergeCell ref="O3:O4"/>
    <mergeCell ref="P3:P4"/>
    <mergeCell ref="F3:F5"/>
    <mergeCell ref="D12:E12"/>
    <mergeCell ref="B30:E30"/>
    <mergeCell ref="C11:E11"/>
    <mergeCell ref="C16:E16"/>
    <mergeCell ref="B15:E15"/>
    <mergeCell ref="B6:E6"/>
    <mergeCell ref="B7:E7"/>
    <mergeCell ref="B3:E5"/>
    <mergeCell ref="C8:E8"/>
    <mergeCell ref="B25:E25"/>
    <mergeCell ref="C18:E18"/>
    <mergeCell ref="D13:E13"/>
    <mergeCell ref="D14:E14"/>
  </mergeCells>
  <pageMargins left="0.70866141732283472" right="0.70866141732283472" top="0.78740157480314965" bottom="0.78740157480314965"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F10" sqref="F10:F11"/>
    </sheetView>
  </sheetViews>
  <sheetFormatPr defaultColWidth="17.28515625" defaultRowHeight="15" customHeight="1" x14ac:dyDescent="0.2"/>
  <cols>
    <col min="1" max="1" width="3.28515625" customWidth="1"/>
    <col min="2" max="2" width="7.85546875" customWidth="1"/>
    <col min="3" max="3" width="56.7109375" customWidth="1"/>
    <col min="4" max="4" width="17" customWidth="1"/>
    <col min="5" max="5" width="16.5703125" customWidth="1"/>
    <col min="6" max="6" width="11.42578125" customWidth="1"/>
    <col min="7" max="7" width="2.42578125" customWidth="1"/>
    <col min="8" max="8" width="29.85546875" customWidth="1"/>
    <col min="9" max="16" width="9.140625" customWidth="1"/>
  </cols>
  <sheetData>
    <row r="1" spans="1:16" ht="15.75" customHeight="1" x14ac:dyDescent="0.25">
      <c r="A1" s="61" t="s">
        <v>498</v>
      </c>
      <c r="B1" s="61"/>
      <c r="C1" s="61"/>
      <c r="D1" s="4"/>
      <c r="E1" s="2"/>
      <c r="F1" s="130"/>
      <c r="G1" s="2"/>
      <c r="H1" s="138"/>
      <c r="I1" s="3"/>
      <c r="J1" s="3"/>
      <c r="K1" s="3"/>
      <c r="L1" s="3"/>
      <c r="M1" s="3"/>
      <c r="N1" s="3"/>
      <c r="O1" s="3"/>
      <c r="P1" s="3"/>
    </row>
    <row r="2" spans="1:16" ht="13.5" customHeight="1" x14ac:dyDescent="0.2">
      <c r="A2" s="2"/>
      <c r="B2" s="2"/>
      <c r="C2" s="2"/>
      <c r="D2" s="2"/>
      <c r="E2" s="2"/>
      <c r="F2" s="62" t="s">
        <v>477</v>
      </c>
      <c r="G2" s="2"/>
      <c r="H2" s="140"/>
      <c r="I2" s="140"/>
      <c r="J2" s="140"/>
      <c r="K2" s="140"/>
      <c r="L2" s="140"/>
      <c r="M2" s="140"/>
      <c r="N2" s="140"/>
      <c r="O2" s="140"/>
      <c r="P2" s="140"/>
    </row>
    <row r="3" spans="1:16" ht="19.5" customHeight="1" x14ac:dyDescent="0.25">
      <c r="A3" s="913" t="s">
        <v>459</v>
      </c>
      <c r="B3" s="911" t="s">
        <v>587</v>
      </c>
      <c r="C3" s="874"/>
      <c r="D3" s="914" t="s">
        <v>593</v>
      </c>
      <c r="E3" s="826"/>
      <c r="F3" s="830"/>
      <c r="G3" s="51"/>
      <c r="H3" s="33"/>
      <c r="I3" s="145"/>
      <c r="J3" s="145"/>
      <c r="K3" s="145"/>
      <c r="L3" s="145"/>
      <c r="M3" s="145"/>
      <c r="N3" s="145"/>
      <c r="O3" s="145"/>
      <c r="P3" s="145"/>
    </row>
    <row r="4" spans="1:16" ht="13.5" customHeight="1" x14ac:dyDescent="0.25">
      <c r="A4" s="860"/>
      <c r="B4" s="912"/>
      <c r="C4" s="890"/>
      <c r="D4" s="181" t="s">
        <v>652</v>
      </c>
      <c r="E4" s="181" t="s">
        <v>647</v>
      </c>
      <c r="F4" s="183" t="s">
        <v>646</v>
      </c>
      <c r="G4" s="51"/>
      <c r="H4" s="33"/>
      <c r="I4" s="145"/>
      <c r="J4" s="145"/>
      <c r="K4" s="145"/>
      <c r="L4" s="145"/>
      <c r="M4" s="145"/>
      <c r="N4" s="145"/>
      <c r="O4" s="145"/>
      <c r="P4" s="145"/>
    </row>
    <row r="5" spans="1:16" ht="12.75" customHeight="1" x14ac:dyDescent="0.25">
      <c r="A5" s="152" t="s">
        <v>653</v>
      </c>
      <c r="B5" s="920" t="s">
        <v>654</v>
      </c>
      <c r="C5" s="921"/>
      <c r="D5" s="188">
        <f t="shared" ref="D5:E5" si="0">SUM(D6:D9)</f>
        <v>0</v>
      </c>
      <c r="E5" s="188">
        <f t="shared" si="0"/>
        <v>2603.24019</v>
      </c>
      <c r="F5" s="255">
        <f t="shared" ref="F5:F21" si="1">SUM(D5+E5)</f>
        <v>2603.24019</v>
      </c>
      <c r="G5" s="51"/>
      <c r="H5" s="33"/>
      <c r="I5" s="145"/>
      <c r="J5" s="145"/>
      <c r="K5" s="145"/>
      <c r="L5" s="145"/>
      <c r="M5" s="145"/>
      <c r="N5" s="145"/>
      <c r="O5" s="145"/>
      <c r="P5" s="145"/>
    </row>
    <row r="6" spans="1:16" ht="12.75" customHeight="1" x14ac:dyDescent="0.2">
      <c r="A6" s="70" t="s">
        <v>744</v>
      </c>
      <c r="B6" s="918" t="s">
        <v>745</v>
      </c>
      <c r="C6" s="257" t="s">
        <v>746</v>
      </c>
      <c r="D6" s="167"/>
      <c r="E6" s="167"/>
      <c r="F6" s="259">
        <f t="shared" si="1"/>
        <v>0</v>
      </c>
      <c r="G6" s="51"/>
      <c r="H6" s="265"/>
      <c r="I6" s="145"/>
      <c r="J6" s="145"/>
      <c r="K6" s="145"/>
      <c r="L6" s="145"/>
      <c r="M6" s="145"/>
      <c r="N6" s="145"/>
      <c r="O6" s="145"/>
      <c r="P6" s="145"/>
    </row>
    <row r="7" spans="1:16" ht="12.75" customHeight="1" x14ac:dyDescent="0.2">
      <c r="A7" s="70" t="s">
        <v>761</v>
      </c>
      <c r="B7" s="884"/>
      <c r="C7" s="257" t="s">
        <v>794</v>
      </c>
      <c r="D7" s="167"/>
      <c r="E7" s="167">
        <v>542.96699999999998</v>
      </c>
      <c r="F7" s="259">
        <f t="shared" si="1"/>
        <v>542.96699999999998</v>
      </c>
      <c r="G7" s="51"/>
      <c r="H7" s="265"/>
      <c r="I7" s="145"/>
      <c r="J7" s="145"/>
      <c r="K7" s="145"/>
      <c r="L7" s="145"/>
      <c r="M7" s="145"/>
      <c r="N7" s="145"/>
      <c r="O7" s="145"/>
      <c r="P7" s="145"/>
    </row>
    <row r="8" spans="1:16" ht="12.75" customHeight="1" x14ac:dyDescent="0.2">
      <c r="A8" s="70" t="s">
        <v>795</v>
      </c>
      <c r="B8" s="884"/>
      <c r="C8" s="257" t="s">
        <v>796</v>
      </c>
      <c r="D8" s="167"/>
      <c r="E8" s="167"/>
      <c r="F8" s="259">
        <f t="shared" si="1"/>
        <v>0</v>
      </c>
      <c r="G8" s="51"/>
      <c r="H8" s="265"/>
      <c r="I8" s="145"/>
      <c r="J8" s="145"/>
      <c r="K8" s="145"/>
      <c r="L8" s="145"/>
      <c r="M8" s="145"/>
      <c r="N8" s="145"/>
      <c r="O8" s="145"/>
      <c r="P8" s="145"/>
    </row>
    <row r="9" spans="1:16" ht="12.75" customHeight="1" x14ac:dyDescent="0.2">
      <c r="A9" s="70" t="s">
        <v>797</v>
      </c>
      <c r="B9" s="893"/>
      <c r="C9" s="337" t="s">
        <v>798</v>
      </c>
      <c r="D9" s="167"/>
      <c r="E9" s="167">
        <v>2060.2731899999999</v>
      </c>
      <c r="F9" s="259">
        <f t="shared" si="1"/>
        <v>2060.2731899999999</v>
      </c>
      <c r="G9" s="51"/>
      <c r="H9" s="265"/>
      <c r="I9" s="145"/>
      <c r="J9" s="145"/>
      <c r="K9" s="145"/>
      <c r="L9" s="145"/>
      <c r="M9" s="145"/>
      <c r="N9" s="145"/>
      <c r="O9" s="145"/>
      <c r="P9" s="145"/>
    </row>
    <row r="10" spans="1:16" ht="12.75" customHeight="1" x14ac:dyDescent="0.2">
      <c r="A10" s="339" t="s">
        <v>802</v>
      </c>
      <c r="B10" s="915" t="s">
        <v>807</v>
      </c>
      <c r="C10" s="833"/>
      <c r="D10" s="382">
        <v>38291.698329999999</v>
      </c>
      <c r="E10" s="382">
        <f>3067.14048-402.8623</f>
        <v>2664.2781800000002</v>
      </c>
      <c r="F10" s="423">
        <f t="shared" si="1"/>
        <v>40955.97651</v>
      </c>
      <c r="G10" s="51"/>
      <c r="H10" s="265"/>
      <c r="I10" s="145"/>
      <c r="J10" s="145"/>
      <c r="K10" s="145"/>
      <c r="L10" s="145"/>
      <c r="M10" s="145"/>
      <c r="N10" s="145"/>
      <c r="O10" s="145"/>
      <c r="P10" s="145"/>
    </row>
    <row r="11" spans="1:16" ht="12.75" customHeight="1" x14ac:dyDescent="0.2">
      <c r="A11" s="339" t="s">
        <v>814</v>
      </c>
      <c r="B11" s="427" t="s">
        <v>863</v>
      </c>
      <c r="C11" s="428"/>
      <c r="D11" s="188">
        <f t="shared" ref="D11:E11" si="2">SUM(D12:D15)</f>
        <v>0</v>
      </c>
      <c r="E11" s="188">
        <f t="shared" si="2"/>
        <v>402.86225000000002</v>
      </c>
      <c r="F11" s="255">
        <f t="shared" si="1"/>
        <v>402.86225000000002</v>
      </c>
      <c r="G11" s="51"/>
      <c r="H11" s="265"/>
      <c r="I11" s="145"/>
      <c r="J11" s="145"/>
      <c r="K11" s="145"/>
      <c r="L11" s="145"/>
      <c r="M11" s="145"/>
      <c r="N11" s="145"/>
      <c r="O11" s="145"/>
      <c r="P11" s="145"/>
    </row>
    <row r="12" spans="1:16" ht="12.75" customHeight="1" x14ac:dyDescent="0.2">
      <c r="A12" s="70" t="s">
        <v>869</v>
      </c>
      <c r="B12" s="918" t="s">
        <v>745</v>
      </c>
      <c r="C12" s="203" t="s">
        <v>870</v>
      </c>
      <c r="D12" s="167"/>
      <c r="E12" s="690"/>
      <c r="F12" s="259">
        <f t="shared" si="1"/>
        <v>0</v>
      </c>
      <c r="G12" s="51"/>
      <c r="H12" s="265"/>
      <c r="I12" s="145"/>
      <c r="J12" s="145"/>
      <c r="K12" s="145"/>
      <c r="L12" s="145"/>
      <c r="M12" s="145"/>
      <c r="N12" s="145"/>
      <c r="O12" s="145"/>
      <c r="P12" s="145"/>
    </row>
    <row r="13" spans="1:16" ht="12.75" customHeight="1" x14ac:dyDescent="0.2">
      <c r="A13" s="70" t="s">
        <v>872</v>
      </c>
      <c r="B13" s="884"/>
      <c r="C13" s="203" t="s">
        <v>873</v>
      </c>
      <c r="D13" s="167"/>
      <c r="E13" s="690"/>
      <c r="F13" s="259">
        <f t="shared" si="1"/>
        <v>0</v>
      </c>
      <c r="G13" s="51"/>
      <c r="H13" s="265"/>
      <c r="I13" s="145"/>
      <c r="J13" s="145"/>
      <c r="K13" s="145"/>
      <c r="L13" s="145"/>
      <c r="M13" s="145"/>
      <c r="N13" s="145"/>
      <c r="O13" s="145"/>
      <c r="P13" s="145"/>
    </row>
    <row r="14" spans="1:16" ht="12.75" customHeight="1" x14ac:dyDescent="0.2">
      <c r="A14" s="70" t="s">
        <v>874</v>
      </c>
      <c r="B14" s="884"/>
      <c r="C14" s="203" t="s">
        <v>875</v>
      </c>
      <c r="D14" s="167"/>
      <c r="E14" s="167">
        <v>279.238</v>
      </c>
      <c r="F14" s="259">
        <f t="shared" si="1"/>
        <v>279.238</v>
      </c>
      <c r="G14" s="51"/>
      <c r="H14" s="265"/>
      <c r="I14" s="145"/>
      <c r="J14" s="145"/>
      <c r="K14" s="145"/>
      <c r="L14" s="145"/>
      <c r="M14" s="145"/>
      <c r="N14" s="145"/>
      <c r="O14" s="145"/>
      <c r="P14" s="145"/>
    </row>
    <row r="15" spans="1:16" ht="12.75" customHeight="1" x14ac:dyDescent="0.2">
      <c r="A15" s="70" t="s">
        <v>876</v>
      </c>
      <c r="B15" s="893"/>
      <c r="C15" s="203" t="s">
        <v>764</v>
      </c>
      <c r="D15" s="167"/>
      <c r="E15" s="167">
        <v>123.62425</v>
      </c>
      <c r="F15" s="259">
        <f t="shared" si="1"/>
        <v>123.62425</v>
      </c>
      <c r="G15" s="51"/>
      <c r="H15" s="265"/>
      <c r="I15" s="145"/>
      <c r="J15" s="145"/>
      <c r="K15" s="145"/>
      <c r="L15" s="145"/>
      <c r="M15" s="145"/>
      <c r="N15" s="145"/>
      <c r="O15" s="145"/>
      <c r="P15" s="145"/>
    </row>
    <row r="16" spans="1:16" ht="12.75" customHeight="1" x14ac:dyDescent="0.2">
      <c r="A16" s="339" t="s">
        <v>818</v>
      </c>
      <c r="B16" s="427" t="s">
        <v>878</v>
      </c>
      <c r="C16" s="428"/>
      <c r="D16" s="188">
        <f t="shared" ref="D16:E16" si="3">SUM(D17:D19)</f>
        <v>0</v>
      </c>
      <c r="E16" s="188">
        <f t="shared" si="3"/>
        <v>8.3805300000000003</v>
      </c>
      <c r="F16" s="255">
        <f t="shared" si="1"/>
        <v>8.3805300000000003</v>
      </c>
      <c r="G16" s="51"/>
      <c r="H16" s="265"/>
      <c r="I16" s="145"/>
      <c r="J16" s="145"/>
      <c r="K16" s="145"/>
      <c r="L16" s="145"/>
      <c r="M16" s="145"/>
      <c r="N16" s="145"/>
      <c r="O16" s="145"/>
      <c r="P16" s="145"/>
    </row>
    <row r="17" spans="1:16" ht="12.75" customHeight="1" x14ac:dyDescent="0.2">
      <c r="A17" s="70" t="s">
        <v>879</v>
      </c>
      <c r="B17" s="918" t="s">
        <v>745</v>
      </c>
      <c r="C17" s="435" t="s">
        <v>870</v>
      </c>
      <c r="D17" s="167"/>
      <c r="E17" s="167"/>
      <c r="F17" s="259">
        <f t="shared" si="1"/>
        <v>0</v>
      </c>
      <c r="G17" s="51"/>
      <c r="H17" s="265"/>
      <c r="I17" s="145"/>
      <c r="J17" s="145"/>
      <c r="K17" s="145"/>
      <c r="L17" s="145"/>
      <c r="M17" s="145"/>
      <c r="N17" s="145"/>
      <c r="O17" s="145"/>
      <c r="P17" s="145"/>
    </row>
    <row r="18" spans="1:16" ht="12.75" customHeight="1" x14ac:dyDescent="0.2">
      <c r="A18" s="70" t="s">
        <v>882</v>
      </c>
      <c r="B18" s="884"/>
      <c r="C18" s="435" t="s">
        <v>873</v>
      </c>
      <c r="D18" s="167"/>
      <c r="E18" s="167"/>
      <c r="F18" s="259">
        <f t="shared" si="1"/>
        <v>0</v>
      </c>
      <c r="G18" s="51"/>
      <c r="H18" s="265"/>
      <c r="I18" s="145"/>
      <c r="J18" s="145"/>
      <c r="K18" s="145"/>
      <c r="L18" s="145"/>
      <c r="M18" s="145"/>
      <c r="N18" s="145"/>
      <c r="O18" s="145"/>
      <c r="P18" s="145"/>
    </row>
    <row r="19" spans="1:16" ht="12.75" customHeight="1" x14ac:dyDescent="0.2">
      <c r="A19" s="70" t="s">
        <v>883</v>
      </c>
      <c r="B19" s="893"/>
      <c r="C19" s="435" t="s">
        <v>764</v>
      </c>
      <c r="D19" s="167"/>
      <c r="E19" s="167">
        <v>8.3805300000000003</v>
      </c>
      <c r="F19" s="259">
        <f t="shared" si="1"/>
        <v>8.3805300000000003</v>
      </c>
      <c r="G19" s="51"/>
      <c r="H19" s="265"/>
      <c r="I19" s="145"/>
      <c r="J19" s="145"/>
      <c r="K19" s="145"/>
      <c r="L19" s="145"/>
      <c r="M19" s="145"/>
      <c r="N19" s="145"/>
      <c r="O19" s="145"/>
      <c r="P19" s="145"/>
    </row>
    <row r="20" spans="1:16" ht="12.75" customHeight="1" x14ac:dyDescent="0.25">
      <c r="A20" s="339" t="s">
        <v>884</v>
      </c>
      <c r="B20" s="915" t="s">
        <v>743</v>
      </c>
      <c r="C20" s="833"/>
      <c r="D20" s="188"/>
      <c r="E20" s="188"/>
      <c r="F20" s="255">
        <f t="shared" si="1"/>
        <v>0</v>
      </c>
      <c r="G20" s="51"/>
      <c r="H20" s="265"/>
      <c r="I20" s="3"/>
      <c r="J20" s="3"/>
      <c r="K20" s="3"/>
      <c r="L20" s="3"/>
      <c r="M20" s="3"/>
      <c r="N20" s="3"/>
      <c r="O20" s="3"/>
      <c r="P20" s="3"/>
    </row>
    <row r="21" spans="1:16" ht="12.75" customHeight="1" x14ac:dyDescent="0.25">
      <c r="A21" s="455" t="s">
        <v>821</v>
      </c>
      <c r="B21" s="916" t="s">
        <v>898</v>
      </c>
      <c r="C21" s="917"/>
      <c r="D21" s="458"/>
      <c r="E21" s="458"/>
      <c r="F21" s="473">
        <f t="shared" si="1"/>
        <v>0</v>
      </c>
      <c r="G21" s="51"/>
      <c r="H21" s="138"/>
      <c r="I21" s="3"/>
      <c r="J21" s="3"/>
      <c r="K21" s="3"/>
      <c r="L21" s="3"/>
      <c r="M21" s="3"/>
      <c r="N21" s="3"/>
      <c r="O21" s="3"/>
      <c r="P21" s="3"/>
    </row>
    <row r="22" spans="1:16" ht="12.75" customHeight="1" x14ac:dyDescent="0.25">
      <c r="A22" s="51"/>
      <c r="B22" s="2"/>
      <c r="C22" s="2"/>
      <c r="D22" s="2"/>
      <c r="E22" s="51"/>
      <c r="F22" s="305"/>
      <c r="G22" s="51"/>
      <c r="H22" s="138"/>
      <c r="I22" s="3"/>
      <c r="J22" s="3"/>
      <c r="K22" s="3"/>
      <c r="L22" s="3"/>
      <c r="M22" s="3"/>
      <c r="N22" s="3"/>
      <c r="O22" s="3"/>
      <c r="P22" s="3"/>
    </row>
    <row r="23" spans="1:16" ht="12.75" customHeight="1" x14ac:dyDescent="0.25">
      <c r="A23" s="51" t="s">
        <v>410</v>
      </c>
      <c r="B23" s="2"/>
      <c r="C23" s="2"/>
      <c r="D23" s="2"/>
      <c r="E23" s="51"/>
      <c r="F23" s="305"/>
      <c r="G23" s="51"/>
      <c r="H23" s="138"/>
      <c r="I23" s="3"/>
      <c r="J23" s="3"/>
      <c r="K23" s="3"/>
      <c r="L23" s="3"/>
      <c r="M23" s="3"/>
      <c r="N23" s="3"/>
      <c r="O23" s="3"/>
      <c r="P23" s="3"/>
    </row>
    <row r="24" spans="1:16" ht="12.75" customHeight="1" x14ac:dyDescent="0.25">
      <c r="A24" s="919" t="s">
        <v>911</v>
      </c>
      <c r="B24" s="816"/>
      <c r="C24" s="816"/>
      <c r="D24" s="816"/>
      <c r="E24" s="816"/>
      <c r="F24" s="816"/>
      <c r="G24" s="51"/>
      <c r="H24" s="138"/>
      <c r="I24" s="3"/>
      <c r="J24" s="3"/>
      <c r="K24" s="3"/>
      <c r="L24" s="3"/>
      <c r="M24" s="3"/>
      <c r="N24" s="3"/>
      <c r="O24" s="3"/>
      <c r="P24" s="3"/>
    </row>
    <row r="25" spans="1:16" ht="93.75" customHeight="1" x14ac:dyDescent="0.25">
      <c r="A25" s="857" t="s">
        <v>940</v>
      </c>
      <c r="B25" s="816"/>
      <c r="C25" s="816"/>
      <c r="D25" s="816"/>
      <c r="E25" s="816"/>
      <c r="F25" s="816"/>
      <c r="G25" s="265"/>
      <c r="H25" s="138"/>
      <c r="I25" s="3"/>
      <c r="J25" s="3"/>
      <c r="K25" s="3"/>
      <c r="L25" s="3"/>
      <c r="M25" s="3"/>
      <c r="N25" s="3"/>
      <c r="O25" s="3"/>
      <c r="P25" s="3"/>
    </row>
    <row r="26" spans="1:16" ht="89.25" customHeight="1" x14ac:dyDescent="0.25">
      <c r="A26" s="857" t="s">
        <v>943</v>
      </c>
      <c r="B26" s="816"/>
      <c r="C26" s="816"/>
      <c r="D26" s="816"/>
      <c r="E26" s="816"/>
      <c r="F26" s="816"/>
      <c r="G26" s="265"/>
      <c r="H26" s="138"/>
      <c r="I26" s="3"/>
      <c r="J26" s="3"/>
      <c r="K26" s="3"/>
      <c r="L26" s="3"/>
      <c r="M26" s="3"/>
      <c r="N26" s="3"/>
      <c r="O26" s="3"/>
      <c r="P26" s="3"/>
    </row>
    <row r="27" spans="1:16" ht="94.5" customHeight="1" x14ac:dyDescent="0.25">
      <c r="A27" s="857" t="s">
        <v>944</v>
      </c>
      <c r="B27" s="816"/>
      <c r="C27" s="816"/>
      <c r="D27" s="816"/>
      <c r="E27" s="816"/>
      <c r="F27" s="816"/>
      <c r="G27" s="265"/>
      <c r="H27" s="498"/>
      <c r="I27" s="3"/>
      <c r="J27" s="3"/>
      <c r="K27" s="3"/>
      <c r="L27" s="3"/>
      <c r="M27" s="3"/>
      <c r="N27" s="3"/>
      <c r="O27" s="3"/>
      <c r="P27" s="3"/>
    </row>
    <row r="28" spans="1:16" ht="68.25" customHeight="1" x14ac:dyDescent="0.25">
      <c r="A28" s="857" t="s">
        <v>949</v>
      </c>
      <c r="B28" s="816"/>
      <c r="C28" s="816"/>
      <c r="D28" s="816"/>
      <c r="E28" s="816"/>
      <c r="F28" s="816"/>
      <c r="G28" s="265"/>
      <c r="H28" s="138"/>
      <c r="I28" s="3"/>
      <c r="J28" s="3"/>
      <c r="K28" s="3"/>
      <c r="L28" s="3"/>
      <c r="M28" s="3"/>
      <c r="N28" s="3"/>
      <c r="O28" s="3"/>
      <c r="P28" s="3"/>
    </row>
    <row r="29" spans="1:16" ht="45.75" customHeight="1" x14ac:dyDescent="0.25">
      <c r="A29" s="857" t="s">
        <v>950</v>
      </c>
      <c r="B29" s="816"/>
      <c r="C29" s="816"/>
      <c r="D29" s="816"/>
      <c r="E29" s="816"/>
      <c r="F29" s="816"/>
      <c r="G29" s="265"/>
      <c r="H29" s="138"/>
      <c r="I29" s="3"/>
      <c r="J29" s="3"/>
      <c r="K29" s="3"/>
      <c r="L29" s="3"/>
      <c r="M29" s="3"/>
      <c r="N29" s="3"/>
      <c r="O29" s="3"/>
      <c r="P29" s="3"/>
    </row>
    <row r="30" spans="1:16" ht="15" customHeight="1" x14ac:dyDescent="0.25">
      <c r="A30" s="857" t="s">
        <v>951</v>
      </c>
      <c r="B30" s="816"/>
      <c r="C30" s="816"/>
      <c r="D30" s="816"/>
      <c r="E30" s="816"/>
      <c r="F30" s="816"/>
      <c r="G30" s="265"/>
      <c r="H30" s="138"/>
      <c r="I30" s="3"/>
      <c r="J30" s="3"/>
      <c r="K30" s="3"/>
      <c r="L30" s="3"/>
      <c r="M30" s="3"/>
      <c r="N30" s="3"/>
      <c r="O30" s="3"/>
      <c r="P30" s="3"/>
    </row>
    <row r="31" spans="1:16" ht="15" customHeight="1" x14ac:dyDescent="0.25">
      <c r="A31" s="857"/>
      <c r="B31" s="816"/>
      <c r="C31" s="816"/>
      <c r="D31" s="816"/>
      <c r="E31" s="816"/>
      <c r="F31" s="816"/>
      <c r="G31" s="265"/>
      <c r="H31" s="138"/>
      <c r="I31" s="3"/>
      <c r="J31" s="3"/>
      <c r="K31" s="3"/>
      <c r="L31" s="3"/>
      <c r="M31" s="3"/>
      <c r="N31" s="3"/>
      <c r="O31" s="3"/>
      <c r="P31" s="3"/>
    </row>
    <row r="32" spans="1:16" ht="12.75" customHeight="1" x14ac:dyDescent="0.25">
      <c r="A32" s="138"/>
      <c r="B32" s="138"/>
      <c r="C32" s="138"/>
      <c r="D32" s="138"/>
      <c r="E32" s="138"/>
      <c r="F32" s="138"/>
      <c r="G32" s="265"/>
      <c r="H32" s="138"/>
      <c r="I32" s="3"/>
      <c r="J32" s="3"/>
      <c r="K32" s="3"/>
      <c r="L32" s="3"/>
      <c r="M32" s="3"/>
      <c r="N32" s="3"/>
      <c r="O32" s="3"/>
      <c r="P32" s="3"/>
    </row>
    <row r="33" spans="1:16" ht="12.75" customHeight="1" x14ac:dyDescent="0.25">
      <c r="A33" s="138"/>
      <c r="B33" s="138"/>
      <c r="C33" s="138"/>
      <c r="D33" s="138"/>
      <c r="E33" s="138"/>
      <c r="F33" s="138"/>
      <c r="G33" s="265"/>
      <c r="H33" s="138"/>
      <c r="I33" s="3"/>
      <c r="J33" s="3"/>
      <c r="K33" s="3"/>
      <c r="L33" s="3"/>
      <c r="M33" s="3"/>
      <c r="N33" s="3"/>
      <c r="O33" s="3"/>
      <c r="P33" s="3"/>
    </row>
    <row r="34" spans="1:16" ht="12.75" customHeight="1" x14ac:dyDescent="0.25">
      <c r="A34" s="138"/>
      <c r="B34" s="138"/>
      <c r="C34" s="138"/>
      <c r="D34" s="138"/>
      <c r="E34" s="138"/>
      <c r="F34" s="138"/>
      <c r="G34" s="265"/>
      <c r="H34" s="138"/>
      <c r="I34" s="3"/>
      <c r="J34" s="3"/>
      <c r="K34" s="3"/>
      <c r="L34" s="3"/>
      <c r="M34" s="3"/>
      <c r="N34" s="3"/>
      <c r="O34" s="3"/>
      <c r="P34" s="3"/>
    </row>
    <row r="35" spans="1:16" ht="12.75" customHeight="1" x14ac:dyDescent="0.25">
      <c r="A35" s="138"/>
      <c r="B35" s="138"/>
      <c r="C35" s="138"/>
      <c r="D35" s="138"/>
      <c r="E35" s="138"/>
      <c r="F35" s="138"/>
      <c r="G35" s="265"/>
      <c r="H35" s="138"/>
      <c r="I35" s="3"/>
      <c r="J35" s="3"/>
      <c r="K35" s="3"/>
      <c r="L35" s="3"/>
      <c r="M35" s="3"/>
      <c r="N35" s="3"/>
      <c r="O35" s="3"/>
      <c r="P35" s="3"/>
    </row>
    <row r="36" spans="1:16" ht="12.75" customHeight="1" x14ac:dyDescent="0.25">
      <c r="A36" s="138"/>
      <c r="B36" s="138"/>
      <c r="C36" s="138"/>
      <c r="D36" s="138"/>
      <c r="E36" s="138"/>
      <c r="F36" s="138"/>
      <c r="G36" s="138"/>
      <c r="H36" s="138"/>
      <c r="I36" s="3"/>
      <c r="J36" s="3"/>
      <c r="K36" s="3"/>
      <c r="L36" s="3"/>
      <c r="M36" s="3"/>
      <c r="N36" s="3"/>
      <c r="O36" s="3"/>
      <c r="P36" s="3"/>
    </row>
    <row r="37" spans="1:16" ht="12.75" customHeight="1" x14ac:dyDescent="0.25">
      <c r="A37" s="138"/>
      <c r="B37" s="138"/>
      <c r="C37" s="138"/>
      <c r="D37" s="138"/>
      <c r="E37" s="138"/>
      <c r="F37" s="138"/>
      <c r="G37" s="138"/>
      <c r="H37" s="138"/>
      <c r="I37" s="3"/>
      <c r="J37" s="3"/>
      <c r="K37" s="3"/>
      <c r="L37" s="3"/>
      <c r="M37" s="3"/>
      <c r="N37" s="3"/>
      <c r="O37" s="3"/>
      <c r="P37" s="3"/>
    </row>
    <row r="38" spans="1:16" ht="12.75" customHeight="1" x14ac:dyDescent="0.25">
      <c r="A38" s="138"/>
      <c r="B38" s="138"/>
      <c r="C38" s="138"/>
      <c r="D38" s="138"/>
      <c r="E38" s="138"/>
      <c r="F38" s="138"/>
      <c r="G38" s="138"/>
      <c r="H38" s="138"/>
      <c r="I38" s="3"/>
      <c r="J38" s="3"/>
      <c r="K38" s="3"/>
      <c r="L38" s="3"/>
      <c r="M38" s="3"/>
      <c r="N38" s="3"/>
      <c r="O38" s="3"/>
      <c r="P38" s="3"/>
    </row>
    <row r="39" spans="1:16" ht="12.75" customHeight="1" x14ac:dyDescent="0.25">
      <c r="A39" s="138"/>
      <c r="B39" s="138"/>
      <c r="C39" s="138"/>
      <c r="D39" s="138"/>
      <c r="E39" s="138"/>
      <c r="F39" s="138"/>
      <c r="G39" s="138"/>
      <c r="H39" s="138"/>
      <c r="I39" s="3"/>
      <c r="J39" s="3"/>
      <c r="K39" s="3"/>
      <c r="L39" s="3"/>
      <c r="M39" s="3"/>
      <c r="N39" s="3"/>
      <c r="O39" s="3"/>
      <c r="P39" s="3"/>
    </row>
    <row r="40" spans="1:16" ht="12.75" customHeight="1" x14ac:dyDescent="0.25">
      <c r="A40" s="138"/>
      <c r="B40" s="138"/>
      <c r="C40" s="138"/>
      <c r="D40" s="138"/>
      <c r="E40" s="138"/>
      <c r="F40" s="138"/>
      <c r="G40" s="138"/>
      <c r="H40" s="138"/>
      <c r="I40" s="3"/>
      <c r="J40" s="3"/>
      <c r="K40" s="3"/>
      <c r="L40" s="3"/>
      <c r="M40" s="3"/>
      <c r="N40" s="3"/>
      <c r="O40" s="3"/>
      <c r="P40" s="3"/>
    </row>
    <row r="41" spans="1:16" ht="12.75" customHeight="1" x14ac:dyDescent="0.25">
      <c r="A41" s="3"/>
      <c r="B41" s="3"/>
      <c r="C41" s="3"/>
      <c r="D41" s="3"/>
      <c r="E41" s="3"/>
      <c r="F41" s="3"/>
      <c r="G41" s="3"/>
      <c r="H41" s="3"/>
      <c r="I41" s="3"/>
      <c r="J41" s="3"/>
      <c r="K41" s="3"/>
      <c r="L41" s="3"/>
      <c r="M41" s="3"/>
      <c r="N41" s="3"/>
      <c r="O41" s="3"/>
      <c r="P41" s="3"/>
    </row>
    <row r="42" spans="1:16" ht="12.75" customHeight="1" x14ac:dyDescent="0.25">
      <c r="A42" s="138"/>
      <c r="B42" s="3"/>
      <c r="C42" s="3"/>
      <c r="D42" s="3"/>
      <c r="E42" s="3"/>
      <c r="F42" s="3"/>
      <c r="G42" s="3"/>
      <c r="H42" s="3"/>
      <c r="I42" s="3"/>
      <c r="J42" s="3"/>
      <c r="K42" s="3"/>
      <c r="L42" s="3"/>
      <c r="M42" s="3"/>
      <c r="N42" s="3"/>
      <c r="O42" s="3"/>
      <c r="P42" s="3"/>
    </row>
  </sheetData>
  <mergeCells count="18">
    <mergeCell ref="A30:F30"/>
    <mergeCell ref="A31:F31"/>
    <mergeCell ref="A25:F25"/>
    <mergeCell ref="A24:F24"/>
    <mergeCell ref="B5:C5"/>
    <mergeCell ref="A29:F29"/>
    <mergeCell ref="A26:F26"/>
    <mergeCell ref="A27:F27"/>
    <mergeCell ref="A28:F28"/>
    <mergeCell ref="B3:C4"/>
    <mergeCell ref="A3:A4"/>
    <mergeCell ref="D3:F3"/>
    <mergeCell ref="B20:C20"/>
    <mergeCell ref="B21:C21"/>
    <mergeCell ref="B6:B9"/>
    <mergeCell ref="B10:C10"/>
    <mergeCell ref="B17:B19"/>
    <mergeCell ref="B12:B15"/>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C25" sqref="C25"/>
    </sheetView>
  </sheetViews>
  <sheetFormatPr defaultColWidth="17.28515625" defaultRowHeight="15" customHeight="1" x14ac:dyDescent="0.2"/>
  <cols>
    <col min="1" max="1" width="3.42578125" customWidth="1"/>
    <col min="2" max="2" width="49.5703125" customWidth="1"/>
    <col min="3" max="3" width="16.42578125" customWidth="1"/>
    <col min="4" max="4" width="17.7109375" customWidth="1"/>
    <col min="5" max="5" width="17.28515625" customWidth="1"/>
    <col min="6" max="6" width="17" customWidth="1"/>
    <col min="7" max="7" width="9.140625" customWidth="1"/>
    <col min="8" max="8" width="8" customWidth="1"/>
    <col min="9" max="9" width="14.5703125" customWidth="1"/>
    <col min="10" max="10" width="8" customWidth="1"/>
    <col min="11" max="16" width="9.140625" customWidth="1"/>
  </cols>
  <sheetData>
    <row r="1" spans="1:16" ht="15.75" customHeight="1" x14ac:dyDescent="0.25">
      <c r="A1" s="1" t="s">
        <v>505</v>
      </c>
      <c r="B1" s="61"/>
      <c r="C1" s="2"/>
      <c r="D1" s="2"/>
      <c r="E1" s="2"/>
      <c r="F1" s="2"/>
      <c r="G1" s="2"/>
      <c r="H1" s="33"/>
      <c r="I1" s="33"/>
      <c r="K1" s="3"/>
      <c r="L1" s="3"/>
      <c r="M1" s="3"/>
      <c r="N1" s="3"/>
      <c r="O1" s="3"/>
      <c r="P1" s="3"/>
    </row>
    <row r="2" spans="1:16" ht="15.75" customHeight="1" x14ac:dyDescent="0.25">
      <c r="A2" s="71"/>
      <c r="B2" s="2"/>
      <c r="C2" s="2"/>
      <c r="D2" s="62"/>
      <c r="E2" s="2"/>
      <c r="F2" s="62" t="s">
        <v>507</v>
      </c>
      <c r="G2" s="2"/>
      <c r="H2" s="33"/>
      <c r="I2" s="33"/>
      <c r="K2" s="3"/>
      <c r="L2" s="3"/>
      <c r="M2" s="3"/>
      <c r="N2" s="3"/>
      <c r="O2" s="3"/>
      <c r="P2" s="3"/>
    </row>
    <row r="3" spans="1:16" ht="26.25" customHeight="1" x14ac:dyDescent="0.25">
      <c r="A3" s="894" t="s">
        <v>459</v>
      </c>
      <c r="B3" s="923" t="s">
        <v>509</v>
      </c>
      <c r="C3" s="97" t="s">
        <v>511</v>
      </c>
      <c r="D3" s="97" t="s">
        <v>513</v>
      </c>
      <c r="E3" s="98" t="s">
        <v>514</v>
      </c>
      <c r="F3" s="99" t="s">
        <v>516</v>
      </c>
      <c r="G3" s="2"/>
      <c r="H3" s="33"/>
      <c r="I3" s="33"/>
      <c r="K3" s="3"/>
      <c r="L3" s="3"/>
      <c r="M3" s="3"/>
      <c r="N3" s="3"/>
      <c r="O3" s="3"/>
      <c r="P3" s="3"/>
    </row>
    <row r="4" spans="1:16" ht="12" customHeight="1" x14ac:dyDescent="0.25">
      <c r="A4" s="860"/>
      <c r="B4" s="885"/>
      <c r="C4" s="100" t="s">
        <v>519</v>
      </c>
      <c r="D4" s="100" t="s">
        <v>521</v>
      </c>
      <c r="E4" s="100" t="s">
        <v>522</v>
      </c>
      <c r="F4" s="102" t="s">
        <v>523</v>
      </c>
      <c r="G4" s="2"/>
      <c r="H4" s="33"/>
      <c r="I4" s="33"/>
      <c r="K4" s="3"/>
      <c r="L4" s="3"/>
      <c r="M4" s="3"/>
      <c r="N4" s="3"/>
      <c r="O4" s="3"/>
      <c r="P4" s="3"/>
    </row>
    <row r="5" spans="1:16" ht="18" customHeight="1" x14ac:dyDescent="0.25">
      <c r="A5" s="104">
        <v>1</v>
      </c>
      <c r="B5" s="106" t="s">
        <v>526</v>
      </c>
      <c r="C5" s="108">
        <f t="shared" ref="C5:E5" si="0">SUM(C6:C9)</f>
        <v>10321</v>
      </c>
      <c r="D5" s="108">
        <f t="shared" si="0"/>
        <v>19486.890689999997</v>
      </c>
      <c r="E5" s="108">
        <f t="shared" si="0"/>
        <v>817</v>
      </c>
      <c r="F5" s="109">
        <v>0</v>
      </c>
      <c r="G5" s="2"/>
      <c r="H5" s="33"/>
      <c r="I5" s="33"/>
      <c r="K5" s="3"/>
      <c r="L5" s="3"/>
      <c r="M5" s="3"/>
      <c r="N5" s="3"/>
      <c r="O5" s="3"/>
      <c r="P5" s="3"/>
    </row>
    <row r="6" spans="1:16" ht="12.75" customHeight="1" x14ac:dyDescent="0.25">
      <c r="A6" s="110">
        <v>2</v>
      </c>
      <c r="B6" s="111" t="s">
        <v>531</v>
      </c>
      <c r="C6" s="113">
        <v>0</v>
      </c>
      <c r="D6" s="115">
        <v>3267.1907200000001</v>
      </c>
      <c r="E6" s="674" t="s">
        <v>1096</v>
      </c>
      <c r="F6" s="675"/>
      <c r="G6" s="2"/>
      <c r="H6" s="33"/>
      <c r="I6" s="33"/>
      <c r="K6" s="119"/>
      <c r="L6" s="3"/>
      <c r="M6" s="3"/>
      <c r="N6" s="3"/>
      <c r="O6" s="3"/>
      <c r="P6" s="3"/>
    </row>
    <row r="7" spans="1:16" ht="12.75" customHeight="1" x14ac:dyDescent="0.25">
      <c r="A7" s="110">
        <v>3</v>
      </c>
      <c r="B7" s="123" t="s">
        <v>540</v>
      </c>
      <c r="C7" s="117">
        <v>10211</v>
      </c>
      <c r="D7" s="113">
        <v>0</v>
      </c>
      <c r="E7" s="679">
        <f>497</f>
        <v>497</v>
      </c>
      <c r="F7" s="680">
        <v>14</v>
      </c>
      <c r="G7" s="50"/>
      <c r="H7" s="33"/>
      <c r="I7" s="673"/>
      <c r="K7" s="119"/>
      <c r="L7" s="3"/>
      <c r="M7" s="3"/>
      <c r="N7" s="3"/>
      <c r="O7" s="3"/>
      <c r="P7" s="3"/>
    </row>
    <row r="8" spans="1:16" ht="12.75" customHeight="1" x14ac:dyDescent="0.25">
      <c r="A8" s="110">
        <v>4</v>
      </c>
      <c r="B8" s="123" t="s">
        <v>546</v>
      </c>
      <c r="C8" s="117">
        <v>110</v>
      </c>
      <c r="D8" s="113">
        <v>0</v>
      </c>
      <c r="E8" s="681">
        <v>110</v>
      </c>
      <c r="F8" s="682">
        <v>1</v>
      </c>
      <c r="G8" s="2"/>
      <c r="H8" s="33"/>
      <c r="I8" s="33"/>
      <c r="K8" s="119"/>
      <c r="L8" s="3"/>
      <c r="M8" s="3"/>
      <c r="N8" s="3"/>
      <c r="O8" s="3"/>
      <c r="P8" s="3"/>
    </row>
    <row r="9" spans="1:16" ht="12.75" customHeight="1" x14ac:dyDescent="0.25">
      <c r="A9" s="110">
        <v>5</v>
      </c>
      <c r="B9" s="150" t="s">
        <v>547</v>
      </c>
      <c r="C9" s="113">
        <v>0</v>
      </c>
      <c r="D9" s="117">
        <f>4814.53854+2363.54444+6062.41647+1832.5117+1146.68882</f>
        <v>16219.699969999998</v>
      </c>
      <c r="E9" s="676">
        <v>210</v>
      </c>
      <c r="F9" s="677">
        <v>82</v>
      </c>
      <c r="G9" s="2"/>
      <c r="H9" s="33"/>
      <c r="I9" s="33"/>
      <c r="K9" s="119"/>
      <c r="L9" s="3"/>
      <c r="M9" s="3"/>
      <c r="N9" s="3"/>
      <c r="O9" s="3"/>
      <c r="P9" s="3"/>
    </row>
    <row r="10" spans="1:16" ht="21" customHeight="1" x14ac:dyDescent="0.25">
      <c r="A10" s="152">
        <v>6</v>
      </c>
      <c r="B10" s="154" t="s">
        <v>618</v>
      </c>
      <c r="C10" s="161">
        <f t="shared" ref="C10:E10" si="1">SUM(C11:C23)</f>
        <v>0</v>
      </c>
      <c r="D10" s="161">
        <f t="shared" si="1"/>
        <v>3751.1825800000001</v>
      </c>
      <c r="E10" s="161">
        <f t="shared" si="1"/>
        <v>128</v>
      </c>
      <c r="F10" s="163">
        <v>0</v>
      </c>
      <c r="G10" s="2"/>
      <c r="H10" s="33"/>
      <c r="I10" s="33"/>
      <c r="K10" s="119"/>
      <c r="L10" s="3"/>
      <c r="M10" s="3"/>
      <c r="N10" s="3"/>
      <c r="O10" s="3"/>
      <c r="P10" s="3"/>
    </row>
    <row r="11" spans="1:16" ht="12.75" customHeight="1" x14ac:dyDescent="0.25">
      <c r="A11" s="110">
        <v>7</v>
      </c>
      <c r="B11" s="165" t="s">
        <v>629</v>
      </c>
      <c r="C11" s="113">
        <v>0</v>
      </c>
      <c r="D11" s="117">
        <v>2027.6680799999999</v>
      </c>
      <c r="E11" s="683">
        <v>69</v>
      </c>
      <c r="F11" s="684" t="s">
        <v>1100</v>
      </c>
      <c r="G11" s="2"/>
      <c r="H11" s="33"/>
      <c r="I11" s="33"/>
      <c r="K11" s="3"/>
      <c r="L11" s="3"/>
      <c r="M11" s="3"/>
      <c r="N11" s="3"/>
      <c r="O11" s="3"/>
      <c r="P11" s="3"/>
    </row>
    <row r="12" spans="1:16" ht="12.75" customHeight="1" x14ac:dyDescent="0.25">
      <c r="A12" s="110">
        <v>8</v>
      </c>
      <c r="B12" s="167" t="s">
        <v>630</v>
      </c>
      <c r="C12" s="113">
        <v>0</v>
      </c>
      <c r="D12" s="232">
        <f>E12*F12</f>
        <v>124.5</v>
      </c>
      <c r="E12" s="683" t="s">
        <v>1097</v>
      </c>
      <c r="F12" s="685" t="s">
        <v>1099</v>
      </c>
      <c r="G12" s="2"/>
      <c r="H12" s="33"/>
      <c r="I12" s="33"/>
      <c r="K12" s="3"/>
      <c r="L12" s="3"/>
      <c r="M12" s="3"/>
      <c r="N12" s="3"/>
      <c r="O12" s="3"/>
      <c r="P12" s="3"/>
    </row>
    <row r="13" spans="1:16" ht="12.75" customHeight="1" x14ac:dyDescent="0.25">
      <c r="A13" s="110">
        <v>9</v>
      </c>
      <c r="B13" s="231" t="s">
        <v>687</v>
      </c>
      <c r="C13" s="113">
        <v>0</v>
      </c>
      <c r="D13" s="232">
        <f>E13*F13</f>
        <v>1372.4580000000001</v>
      </c>
      <c r="E13" s="688">
        <f>27+32</f>
        <v>59</v>
      </c>
      <c r="F13" s="687">
        <v>23.262</v>
      </c>
      <c r="G13" s="2"/>
      <c r="H13" s="33"/>
      <c r="I13" s="33"/>
      <c r="K13" s="3"/>
      <c r="L13" s="3"/>
      <c r="M13" s="3"/>
      <c r="N13" s="3"/>
      <c r="O13" s="3"/>
      <c r="P13" s="3"/>
    </row>
    <row r="14" spans="1:16" ht="12.75" customHeight="1" x14ac:dyDescent="0.25">
      <c r="A14" s="110">
        <v>10</v>
      </c>
      <c r="B14" s="231" t="s">
        <v>711</v>
      </c>
      <c r="C14" s="113">
        <v>0</v>
      </c>
      <c r="D14" s="232">
        <f>226.5565</f>
        <v>226.5565</v>
      </c>
      <c r="E14" s="686" t="s">
        <v>1098</v>
      </c>
      <c r="F14" s="687" t="s">
        <v>1101</v>
      </c>
      <c r="G14" s="2"/>
      <c r="H14" s="33"/>
      <c r="I14" s="33"/>
      <c r="K14" s="3"/>
      <c r="L14" s="3"/>
      <c r="M14" s="3"/>
      <c r="N14" s="3"/>
      <c r="O14" s="3"/>
      <c r="P14" s="3"/>
    </row>
    <row r="15" spans="1:16" ht="12.75" customHeight="1" x14ac:dyDescent="0.25">
      <c r="A15" s="110">
        <v>11</v>
      </c>
      <c r="B15" s="231" t="s">
        <v>712</v>
      </c>
      <c r="C15" s="113">
        <v>0</v>
      </c>
      <c r="D15" s="232"/>
      <c r="E15" s="232"/>
      <c r="F15" s="234"/>
      <c r="G15" s="2"/>
      <c r="H15" s="33"/>
      <c r="I15" s="33"/>
      <c r="K15" s="3"/>
      <c r="L15" s="3"/>
      <c r="M15" s="3"/>
      <c r="N15" s="3"/>
      <c r="O15" s="3"/>
      <c r="P15" s="3"/>
    </row>
    <row r="16" spans="1:16" ht="12.75" customHeight="1" x14ac:dyDescent="0.25">
      <c r="A16" s="110">
        <v>12</v>
      </c>
      <c r="B16" s="231" t="s">
        <v>713</v>
      </c>
      <c r="C16" s="113">
        <v>0</v>
      </c>
      <c r="D16" s="232"/>
      <c r="E16" s="232"/>
      <c r="F16" s="234"/>
      <c r="G16" s="2"/>
      <c r="H16" s="33"/>
      <c r="I16" s="33"/>
      <c r="K16" s="33"/>
      <c r="L16" s="3"/>
      <c r="M16" s="3"/>
      <c r="N16" s="3"/>
      <c r="O16" s="3"/>
      <c r="P16" s="3"/>
    </row>
    <row r="17" spans="1:16" ht="12.75" customHeight="1" x14ac:dyDescent="0.25">
      <c r="A17" s="110">
        <v>13</v>
      </c>
      <c r="B17" s="231" t="s">
        <v>714</v>
      </c>
      <c r="C17" s="113">
        <v>0</v>
      </c>
      <c r="D17" s="232"/>
      <c r="E17" s="232"/>
      <c r="F17" s="234"/>
      <c r="G17" s="2"/>
      <c r="H17" s="33"/>
      <c r="I17" s="33"/>
      <c r="K17" s="3"/>
      <c r="L17" s="3"/>
      <c r="M17" s="3"/>
      <c r="N17" s="3"/>
      <c r="O17" s="3"/>
      <c r="P17" s="3"/>
    </row>
    <row r="18" spans="1:16" ht="12.75" customHeight="1" x14ac:dyDescent="0.25">
      <c r="A18" s="110">
        <v>14</v>
      </c>
      <c r="B18" s="231" t="s">
        <v>715</v>
      </c>
      <c r="C18" s="113">
        <v>0</v>
      </c>
      <c r="D18" s="232"/>
      <c r="E18" s="232"/>
      <c r="F18" s="234"/>
      <c r="G18" s="2"/>
      <c r="H18" s="33"/>
      <c r="I18" s="33"/>
      <c r="K18" s="3"/>
      <c r="L18" s="3"/>
      <c r="M18" s="3"/>
      <c r="N18" s="3"/>
      <c r="O18" s="3"/>
      <c r="P18" s="3"/>
    </row>
    <row r="19" spans="1:16" ht="12.75" customHeight="1" x14ac:dyDescent="0.25">
      <c r="A19" s="110">
        <v>15</v>
      </c>
      <c r="B19" s="231" t="s">
        <v>716</v>
      </c>
      <c r="C19" s="113">
        <v>0</v>
      </c>
      <c r="D19" s="232"/>
      <c r="E19" s="232"/>
      <c r="F19" s="234"/>
      <c r="G19" s="2"/>
      <c r="H19" s="33"/>
      <c r="I19" s="33"/>
      <c r="K19" s="3"/>
      <c r="L19" s="3"/>
      <c r="M19" s="3"/>
      <c r="N19" s="3"/>
      <c r="O19" s="3"/>
      <c r="P19" s="3"/>
    </row>
    <row r="20" spans="1:16" ht="25.5" customHeight="1" x14ac:dyDescent="0.25">
      <c r="A20" s="110">
        <v>16</v>
      </c>
      <c r="B20" s="231" t="s">
        <v>718</v>
      </c>
      <c r="C20" s="113">
        <v>0</v>
      </c>
      <c r="D20" s="232"/>
      <c r="E20" s="232"/>
      <c r="F20" s="234"/>
      <c r="G20" s="2"/>
      <c r="H20" s="33"/>
      <c r="I20" s="33"/>
      <c r="K20" s="3"/>
      <c r="L20" s="3"/>
      <c r="M20" s="3"/>
      <c r="N20" s="3"/>
      <c r="O20" s="3"/>
      <c r="P20" s="3"/>
    </row>
    <row r="21" spans="1:16" ht="25.5" customHeight="1" x14ac:dyDescent="0.25">
      <c r="A21" s="110">
        <v>17</v>
      </c>
      <c r="B21" s="231" t="s">
        <v>719</v>
      </c>
      <c r="C21" s="113">
        <v>0</v>
      </c>
      <c r="D21" s="232"/>
      <c r="E21" s="232"/>
      <c r="F21" s="234"/>
      <c r="G21" s="2"/>
      <c r="H21" s="33"/>
      <c r="I21" s="33"/>
      <c r="K21" s="3"/>
      <c r="L21" s="3"/>
      <c r="M21" s="3"/>
      <c r="N21" s="3"/>
      <c r="O21" s="3"/>
      <c r="P21" s="3"/>
    </row>
    <row r="22" spans="1:16" ht="25.5" customHeight="1" x14ac:dyDescent="0.25">
      <c r="A22" s="110">
        <v>18</v>
      </c>
      <c r="B22" s="231" t="s">
        <v>720</v>
      </c>
      <c r="C22" s="113">
        <v>0</v>
      </c>
      <c r="D22" s="232"/>
      <c r="E22" s="232"/>
      <c r="F22" s="234"/>
      <c r="G22" s="2"/>
      <c r="H22" s="33"/>
      <c r="I22" s="33"/>
      <c r="K22" s="3"/>
      <c r="L22" s="3"/>
      <c r="M22" s="3"/>
      <c r="N22" s="3"/>
      <c r="O22" s="3"/>
      <c r="P22" s="3"/>
    </row>
    <row r="23" spans="1:16" ht="15.75" customHeight="1" x14ac:dyDescent="0.25">
      <c r="A23" s="110">
        <v>19</v>
      </c>
      <c r="B23" s="231" t="s">
        <v>721</v>
      </c>
      <c r="C23" s="113">
        <v>0</v>
      </c>
      <c r="D23" s="232"/>
      <c r="E23" s="232"/>
      <c r="F23" s="234">
        <v>0.23</v>
      </c>
      <c r="G23" s="2"/>
      <c r="H23" s="33"/>
      <c r="I23" s="33"/>
      <c r="K23" s="3"/>
      <c r="L23" s="3"/>
      <c r="M23" s="3"/>
      <c r="N23" s="3"/>
      <c r="O23" s="3"/>
      <c r="P23" s="3"/>
    </row>
    <row r="24" spans="1:16" ht="17.25" customHeight="1" x14ac:dyDescent="0.25">
      <c r="A24" s="237">
        <v>20</v>
      </c>
      <c r="B24" s="239" t="s">
        <v>725</v>
      </c>
      <c r="C24" s="284">
        <f t="shared" ref="C24:E24" si="2">C5+C10</f>
        <v>10321</v>
      </c>
      <c r="D24" s="284">
        <f t="shared" si="2"/>
        <v>23238.073269999997</v>
      </c>
      <c r="E24" s="284">
        <f t="shared" si="2"/>
        <v>945</v>
      </c>
      <c r="F24" s="319">
        <v>0</v>
      </c>
      <c r="G24" s="2"/>
      <c r="H24" s="33"/>
      <c r="I24" s="33"/>
      <c r="K24" s="3"/>
      <c r="L24" s="3"/>
      <c r="M24" s="3"/>
      <c r="N24" s="3"/>
      <c r="O24" s="3"/>
      <c r="P24" s="3"/>
    </row>
    <row r="25" spans="1:16" ht="12.75" customHeight="1" x14ac:dyDescent="0.25">
      <c r="A25" s="71"/>
      <c r="B25" s="352" t="s">
        <v>788</v>
      </c>
      <c r="C25" s="353">
        <f>C24-'11.c'!C4</f>
        <v>0.34699999999975262</v>
      </c>
      <c r="D25" s="47"/>
      <c r="E25" s="47"/>
      <c r="F25" s="2"/>
      <c r="G25" s="2"/>
      <c r="H25" s="33"/>
      <c r="I25" s="33"/>
      <c r="K25" s="3"/>
      <c r="L25" s="3"/>
      <c r="M25" s="3"/>
      <c r="N25" s="3"/>
      <c r="O25" s="3"/>
      <c r="P25" s="3"/>
    </row>
    <row r="26" spans="1:16" ht="12.75" customHeight="1" x14ac:dyDescent="0.25">
      <c r="A26" s="127" t="s">
        <v>410</v>
      </c>
      <c r="B26" s="370"/>
      <c r="C26" s="84"/>
      <c r="D26" s="84"/>
      <c r="E26" s="84"/>
      <c r="F26" s="127"/>
      <c r="G26" s="2"/>
      <c r="H26" s="33"/>
      <c r="I26" s="33"/>
      <c r="K26" s="3"/>
      <c r="L26" s="3"/>
      <c r="M26" s="3"/>
      <c r="N26" s="3"/>
      <c r="O26" s="3"/>
      <c r="P26" s="3"/>
    </row>
    <row r="27" spans="1:16" ht="24.75" customHeight="1" x14ac:dyDescent="0.25">
      <c r="A27" s="887" t="s">
        <v>828</v>
      </c>
      <c r="B27" s="816"/>
      <c r="C27" s="816"/>
      <c r="D27" s="816"/>
      <c r="E27" s="816"/>
      <c r="F27" s="816"/>
      <c r="G27" s="2"/>
      <c r="H27" s="33"/>
      <c r="I27" s="33"/>
      <c r="K27" s="3"/>
      <c r="L27" s="3"/>
      <c r="M27" s="3"/>
      <c r="N27" s="3"/>
      <c r="O27" s="3"/>
      <c r="P27" s="3"/>
    </row>
    <row r="28" spans="1:16" ht="12.75" customHeight="1" x14ac:dyDescent="0.25">
      <c r="A28" s="127" t="s">
        <v>829</v>
      </c>
      <c r="B28" s="127"/>
      <c r="C28" s="127"/>
      <c r="D28" s="127"/>
      <c r="E28" s="127"/>
      <c r="F28" s="127"/>
      <c r="G28" s="2"/>
      <c r="H28" s="33"/>
      <c r="I28" s="33"/>
      <c r="K28" s="3"/>
      <c r="L28" s="3"/>
      <c r="M28" s="3"/>
      <c r="N28" s="3"/>
      <c r="O28" s="3"/>
      <c r="P28" s="3"/>
    </row>
    <row r="29" spans="1:16" ht="26.25" customHeight="1" x14ac:dyDescent="0.25">
      <c r="A29" s="887" t="s">
        <v>830</v>
      </c>
      <c r="B29" s="816"/>
      <c r="C29" s="816"/>
      <c r="D29" s="816"/>
      <c r="E29" s="816"/>
      <c r="F29" s="816"/>
      <c r="G29" s="2"/>
      <c r="H29" s="33"/>
      <c r="I29" s="33"/>
      <c r="K29" s="3"/>
      <c r="L29" s="3"/>
      <c r="M29" s="3"/>
      <c r="N29" s="3"/>
      <c r="O29" s="3"/>
      <c r="P29" s="3"/>
    </row>
    <row r="30" spans="1:16" x14ac:dyDescent="0.25">
      <c r="A30" s="127" t="s">
        <v>831</v>
      </c>
      <c r="B30" s="305"/>
      <c r="C30" s="305"/>
      <c r="D30" s="305"/>
      <c r="E30" s="305"/>
      <c r="F30" s="305"/>
      <c r="G30" s="2"/>
      <c r="H30" s="33"/>
      <c r="I30" s="33"/>
      <c r="K30" s="3"/>
      <c r="L30" s="3"/>
      <c r="M30" s="3"/>
      <c r="N30" s="3"/>
      <c r="O30" s="3"/>
      <c r="P30" s="3"/>
    </row>
    <row r="31" spans="1:16" ht="40.5" customHeight="1" x14ac:dyDescent="0.25">
      <c r="A31" s="922" t="s">
        <v>832</v>
      </c>
      <c r="B31" s="816"/>
      <c r="C31" s="816"/>
      <c r="D31" s="816"/>
      <c r="E31" s="816"/>
      <c r="F31" s="816"/>
      <c r="G31" s="2"/>
      <c r="H31" s="33"/>
      <c r="I31" s="33"/>
      <c r="K31" s="3"/>
      <c r="L31" s="3"/>
      <c r="M31" s="3"/>
      <c r="N31" s="3"/>
      <c r="O31" s="3"/>
      <c r="P31" s="3"/>
    </row>
    <row r="32" spans="1:16" x14ac:dyDescent="0.25">
      <c r="A32" s="373"/>
      <c r="B32" s="373"/>
      <c r="C32" s="373"/>
      <c r="D32" s="373"/>
      <c r="E32" s="373"/>
      <c r="F32" s="373"/>
      <c r="G32" s="2"/>
      <c r="H32" s="33"/>
      <c r="I32" s="33"/>
      <c r="K32" s="3"/>
      <c r="L32" s="3"/>
      <c r="M32" s="3"/>
      <c r="N32" s="3"/>
      <c r="O32" s="3"/>
      <c r="P32" s="3"/>
    </row>
    <row r="33" spans="1:16" ht="12.75" customHeight="1" x14ac:dyDescent="0.25">
      <c r="A33" s="127" t="s">
        <v>833</v>
      </c>
      <c r="B33" s="305"/>
      <c r="C33" s="305"/>
      <c r="D33" s="305"/>
      <c r="E33" s="305"/>
      <c r="F33" s="305"/>
      <c r="G33" s="2"/>
      <c r="H33" s="33"/>
      <c r="I33" s="33"/>
      <c r="K33" s="3"/>
      <c r="L33" s="3"/>
      <c r="M33" s="3"/>
      <c r="N33" s="3"/>
      <c r="O33" s="3"/>
      <c r="P33" s="3"/>
    </row>
    <row r="34" spans="1:16" x14ac:dyDescent="0.25">
      <c r="A34" s="127" t="s">
        <v>834</v>
      </c>
      <c r="B34" s="376"/>
      <c r="C34" s="127"/>
      <c r="D34" s="127"/>
      <c r="E34" s="127"/>
      <c r="F34" s="127"/>
      <c r="G34" s="2"/>
      <c r="H34" s="33"/>
      <c r="I34" s="33"/>
      <c r="K34" s="3"/>
      <c r="L34" s="3"/>
      <c r="M34" s="3"/>
      <c r="N34" s="3"/>
      <c r="O34" s="3"/>
      <c r="P34" s="3"/>
    </row>
    <row r="35" spans="1:16" x14ac:dyDescent="0.25">
      <c r="A35" s="127" t="s">
        <v>835</v>
      </c>
      <c r="B35" s="2"/>
      <c r="C35" s="2"/>
      <c r="D35" s="184"/>
      <c r="E35" s="2"/>
      <c r="F35" s="2"/>
      <c r="G35" s="2"/>
      <c r="H35" s="33"/>
      <c r="I35" s="33"/>
      <c r="K35" s="3"/>
      <c r="L35" s="3"/>
      <c r="M35" s="3"/>
      <c r="N35" s="3"/>
      <c r="O35" s="3"/>
      <c r="P35" s="3"/>
    </row>
    <row r="36" spans="1:16" x14ac:dyDescent="0.25">
      <c r="A36" s="71"/>
      <c r="B36" s="2"/>
      <c r="C36" s="2"/>
      <c r="D36" s="2"/>
      <c r="E36" s="2"/>
      <c r="F36" s="2"/>
      <c r="G36" s="2"/>
      <c r="H36" s="33"/>
      <c r="I36" s="33"/>
      <c r="K36" s="3"/>
      <c r="L36" s="3"/>
      <c r="M36" s="3"/>
      <c r="N36" s="3"/>
      <c r="O36" s="3"/>
      <c r="P36" s="3"/>
    </row>
    <row r="37" spans="1:16" x14ac:dyDescent="0.25">
      <c r="A37" s="71"/>
      <c r="B37" s="2"/>
      <c r="C37" s="2"/>
      <c r="D37" s="2"/>
      <c r="E37" s="2"/>
      <c r="F37" s="2"/>
      <c r="G37" s="2"/>
      <c r="H37" s="33"/>
      <c r="I37" s="33"/>
      <c r="K37" s="3"/>
      <c r="L37" s="3"/>
      <c r="M37" s="3"/>
      <c r="N37" s="3"/>
      <c r="O37" s="3"/>
      <c r="P37" s="3"/>
    </row>
    <row r="38" spans="1:16" x14ac:dyDescent="0.25">
      <c r="A38" s="71"/>
      <c r="B38" s="2"/>
      <c r="C38" s="2"/>
      <c r="D38" s="2"/>
      <c r="E38" s="2"/>
      <c r="F38" s="2"/>
      <c r="G38" s="2"/>
      <c r="H38" s="33"/>
      <c r="I38" s="33"/>
      <c r="K38" s="3"/>
      <c r="L38" s="3"/>
      <c r="M38" s="3"/>
      <c r="N38" s="3"/>
      <c r="O38" s="3"/>
      <c r="P38" s="3"/>
    </row>
  </sheetData>
  <mergeCells count="5">
    <mergeCell ref="A31:F31"/>
    <mergeCell ref="A29:F29"/>
    <mergeCell ref="A27:F27"/>
    <mergeCell ref="A3:A4"/>
    <mergeCell ref="B3:B4"/>
  </mergeCells>
  <conditionalFormatting sqref="C25">
    <cfRule type="cellIs" dxfId="2" priority="1" operator="notEqual">
      <formula>$C$24</formula>
    </cfRule>
  </conditionalFormatting>
  <pageMargins left="0.70866141732283472" right="0.70866141732283472"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8"/>
  <sheetViews>
    <sheetView zoomScaleNormal="100" workbookViewId="0">
      <selection activeCell="F27" sqref="F27"/>
    </sheetView>
  </sheetViews>
  <sheetFormatPr defaultRowHeight="12.75" x14ac:dyDescent="0.2"/>
  <cols>
    <col min="1" max="1" width="3.85546875" style="708" customWidth="1"/>
    <col min="2" max="2" width="6.42578125" style="805" customWidth="1"/>
    <col min="3" max="3" width="9.7109375" style="805" customWidth="1"/>
    <col min="4" max="4" width="16.85546875" style="805" customWidth="1"/>
    <col min="5" max="5" width="13.42578125" style="805" customWidth="1"/>
    <col min="6" max="6" width="11.7109375" style="805" customWidth="1"/>
    <col min="7" max="7" width="14" style="805" customWidth="1"/>
    <col min="8" max="8" width="9.7109375" style="805" customWidth="1"/>
    <col min="9" max="10" width="10.42578125" style="708" customWidth="1"/>
    <col min="11" max="11" width="11" style="708" customWidth="1"/>
    <col min="12" max="12" width="11.140625" style="708" customWidth="1"/>
    <col min="13" max="13" width="10" style="708" customWidth="1"/>
    <col min="14" max="14" width="8.85546875" style="708" customWidth="1"/>
    <col min="15" max="15" width="8.28515625" style="708" customWidth="1"/>
    <col min="16" max="16" width="9.5703125" style="708" customWidth="1"/>
    <col min="17" max="17" width="8.5703125" style="708" customWidth="1"/>
    <col min="18" max="18" width="9.140625" style="708"/>
    <col min="19" max="19" width="8.42578125" style="708" customWidth="1"/>
    <col min="20" max="20" width="9.42578125" style="708" customWidth="1"/>
    <col min="21" max="21" width="8.42578125" style="708" customWidth="1"/>
    <col min="22" max="24" width="9.140625" style="708"/>
    <col min="25" max="25" width="11.85546875" style="708" customWidth="1"/>
    <col min="26" max="26" width="13" style="708" customWidth="1"/>
    <col min="27" max="256" width="9.140625" style="708"/>
    <col min="257" max="257" width="3.85546875" style="708" customWidth="1"/>
    <col min="258" max="258" width="6.42578125" style="708" customWidth="1"/>
    <col min="259" max="259" width="9.7109375" style="708" customWidth="1"/>
    <col min="260" max="260" width="16.85546875" style="708" customWidth="1"/>
    <col min="261" max="261" width="13.42578125" style="708" customWidth="1"/>
    <col min="262" max="262" width="11.7109375" style="708" customWidth="1"/>
    <col min="263" max="263" width="14" style="708" customWidth="1"/>
    <col min="264" max="264" width="9.7109375" style="708" customWidth="1"/>
    <col min="265" max="266" width="10.42578125" style="708" customWidth="1"/>
    <col min="267" max="267" width="11" style="708" customWidth="1"/>
    <col min="268" max="268" width="11.140625" style="708" customWidth="1"/>
    <col min="269" max="269" width="10" style="708" customWidth="1"/>
    <col min="270" max="270" width="8.85546875" style="708" customWidth="1"/>
    <col min="271" max="271" width="8.28515625" style="708" customWidth="1"/>
    <col min="272" max="272" width="9.5703125" style="708" customWidth="1"/>
    <col min="273" max="273" width="8.5703125" style="708" customWidth="1"/>
    <col min="274" max="274" width="9.140625" style="708"/>
    <col min="275" max="275" width="8.42578125" style="708" customWidth="1"/>
    <col min="276" max="276" width="9.42578125" style="708" customWidth="1"/>
    <col min="277" max="277" width="8.42578125" style="708" customWidth="1"/>
    <col min="278" max="280" width="9.140625" style="708"/>
    <col min="281" max="281" width="11.85546875" style="708" customWidth="1"/>
    <col min="282" max="282" width="13" style="708" customWidth="1"/>
    <col min="283" max="512" width="9.140625" style="708"/>
    <col min="513" max="513" width="3.85546875" style="708" customWidth="1"/>
    <col min="514" max="514" width="6.42578125" style="708" customWidth="1"/>
    <col min="515" max="515" width="9.7109375" style="708" customWidth="1"/>
    <col min="516" max="516" width="16.85546875" style="708" customWidth="1"/>
    <col min="517" max="517" width="13.42578125" style="708" customWidth="1"/>
    <col min="518" max="518" width="11.7109375" style="708" customWidth="1"/>
    <col min="519" max="519" width="14" style="708" customWidth="1"/>
    <col min="520" max="520" width="9.7109375" style="708" customWidth="1"/>
    <col min="521" max="522" width="10.42578125" style="708" customWidth="1"/>
    <col min="523" max="523" width="11" style="708" customWidth="1"/>
    <col min="524" max="524" width="11.140625" style="708" customWidth="1"/>
    <col min="525" max="525" width="10" style="708" customWidth="1"/>
    <col min="526" max="526" width="8.85546875" style="708" customWidth="1"/>
    <col min="527" max="527" width="8.28515625" style="708" customWidth="1"/>
    <col min="528" max="528" width="9.5703125" style="708" customWidth="1"/>
    <col min="529" max="529" width="8.5703125" style="708" customWidth="1"/>
    <col min="530" max="530" width="9.140625" style="708"/>
    <col min="531" max="531" width="8.42578125" style="708" customWidth="1"/>
    <col min="532" max="532" width="9.42578125" style="708" customWidth="1"/>
    <col min="533" max="533" width="8.42578125" style="708" customWidth="1"/>
    <col min="534" max="536" width="9.140625" style="708"/>
    <col min="537" max="537" width="11.85546875" style="708" customWidth="1"/>
    <col min="538" max="538" width="13" style="708" customWidth="1"/>
    <col min="539" max="768" width="9.140625" style="708"/>
    <col min="769" max="769" width="3.85546875" style="708" customWidth="1"/>
    <col min="770" max="770" width="6.42578125" style="708" customWidth="1"/>
    <col min="771" max="771" width="9.7109375" style="708" customWidth="1"/>
    <col min="772" max="772" width="16.85546875" style="708" customWidth="1"/>
    <col min="773" max="773" width="13.42578125" style="708" customWidth="1"/>
    <col min="774" max="774" width="11.7109375" style="708" customWidth="1"/>
    <col min="775" max="775" width="14" style="708" customWidth="1"/>
    <col min="776" max="776" width="9.7109375" style="708" customWidth="1"/>
    <col min="777" max="778" width="10.42578125" style="708" customWidth="1"/>
    <col min="779" max="779" width="11" style="708" customWidth="1"/>
    <col min="780" max="780" width="11.140625" style="708" customWidth="1"/>
    <col min="781" max="781" width="10" style="708" customWidth="1"/>
    <col min="782" max="782" width="8.85546875" style="708" customWidth="1"/>
    <col min="783" max="783" width="8.28515625" style="708" customWidth="1"/>
    <col min="784" max="784" width="9.5703125" style="708" customWidth="1"/>
    <col min="785" max="785" width="8.5703125" style="708" customWidth="1"/>
    <col min="786" max="786" width="9.140625" style="708"/>
    <col min="787" max="787" width="8.42578125" style="708" customWidth="1"/>
    <col min="788" max="788" width="9.42578125" style="708" customWidth="1"/>
    <col min="789" max="789" width="8.42578125" style="708" customWidth="1"/>
    <col min="790" max="792" width="9.140625" style="708"/>
    <col min="793" max="793" width="11.85546875" style="708" customWidth="1"/>
    <col min="794" max="794" width="13" style="708" customWidth="1"/>
    <col min="795" max="1024" width="9.140625" style="708"/>
    <col min="1025" max="1025" width="3.85546875" style="708" customWidth="1"/>
    <col min="1026" max="1026" width="6.42578125" style="708" customWidth="1"/>
    <col min="1027" max="1027" width="9.7109375" style="708" customWidth="1"/>
    <col min="1028" max="1028" width="16.85546875" style="708" customWidth="1"/>
    <col min="1029" max="1029" width="13.42578125" style="708" customWidth="1"/>
    <col min="1030" max="1030" width="11.7109375" style="708" customWidth="1"/>
    <col min="1031" max="1031" width="14" style="708" customWidth="1"/>
    <col min="1032" max="1032" width="9.7109375" style="708" customWidth="1"/>
    <col min="1033" max="1034" width="10.42578125" style="708" customWidth="1"/>
    <col min="1035" max="1035" width="11" style="708" customWidth="1"/>
    <col min="1036" max="1036" width="11.140625" style="708" customWidth="1"/>
    <col min="1037" max="1037" width="10" style="708" customWidth="1"/>
    <col min="1038" max="1038" width="8.85546875" style="708" customWidth="1"/>
    <col min="1039" max="1039" width="8.28515625" style="708" customWidth="1"/>
    <col min="1040" max="1040" width="9.5703125" style="708" customWidth="1"/>
    <col min="1041" max="1041" width="8.5703125" style="708" customWidth="1"/>
    <col min="1042" max="1042" width="9.140625" style="708"/>
    <col min="1043" max="1043" width="8.42578125" style="708" customWidth="1"/>
    <col min="1044" max="1044" width="9.42578125" style="708" customWidth="1"/>
    <col min="1045" max="1045" width="8.42578125" style="708" customWidth="1"/>
    <col min="1046" max="1048" width="9.140625" style="708"/>
    <col min="1049" max="1049" width="11.85546875" style="708" customWidth="1"/>
    <col min="1050" max="1050" width="13" style="708" customWidth="1"/>
    <col min="1051" max="1280" width="9.140625" style="708"/>
    <col min="1281" max="1281" width="3.85546875" style="708" customWidth="1"/>
    <col min="1282" max="1282" width="6.42578125" style="708" customWidth="1"/>
    <col min="1283" max="1283" width="9.7109375" style="708" customWidth="1"/>
    <col min="1284" max="1284" width="16.85546875" style="708" customWidth="1"/>
    <col min="1285" max="1285" width="13.42578125" style="708" customWidth="1"/>
    <col min="1286" max="1286" width="11.7109375" style="708" customWidth="1"/>
    <col min="1287" max="1287" width="14" style="708" customWidth="1"/>
    <col min="1288" max="1288" width="9.7109375" style="708" customWidth="1"/>
    <col min="1289" max="1290" width="10.42578125" style="708" customWidth="1"/>
    <col min="1291" max="1291" width="11" style="708" customWidth="1"/>
    <col min="1292" max="1292" width="11.140625" style="708" customWidth="1"/>
    <col min="1293" max="1293" width="10" style="708" customWidth="1"/>
    <col min="1294" max="1294" width="8.85546875" style="708" customWidth="1"/>
    <col min="1295" max="1295" width="8.28515625" style="708" customWidth="1"/>
    <col min="1296" max="1296" width="9.5703125" style="708" customWidth="1"/>
    <col min="1297" max="1297" width="8.5703125" style="708" customWidth="1"/>
    <col min="1298" max="1298" width="9.140625" style="708"/>
    <col min="1299" max="1299" width="8.42578125" style="708" customWidth="1"/>
    <col min="1300" max="1300" width="9.42578125" style="708" customWidth="1"/>
    <col min="1301" max="1301" width="8.42578125" style="708" customWidth="1"/>
    <col min="1302" max="1304" width="9.140625" style="708"/>
    <col min="1305" max="1305" width="11.85546875" style="708" customWidth="1"/>
    <col min="1306" max="1306" width="13" style="708" customWidth="1"/>
    <col min="1307" max="1536" width="9.140625" style="708"/>
    <col min="1537" max="1537" width="3.85546875" style="708" customWidth="1"/>
    <col min="1538" max="1538" width="6.42578125" style="708" customWidth="1"/>
    <col min="1539" max="1539" width="9.7109375" style="708" customWidth="1"/>
    <col min="1540" max="1540" width="16.85546875" style="708" customWidth="1"/>
    <col min="1541" max="1541" width="13.42578125" style="708" customWidth="1"/>
    <col min="1542" max="1542" width="11.7109375" style="708" customWidth="1"/>
    <col min="1543" max="1543" width="14" style="708" customWidth="1"/>
    <col min="1544" max="1544" width="9.7109375" style="708" customWidth="1"/>
    <col min="1545" max="1546" width="10.42578125" style="708" customWidth="1"/>
    <col min="1547" max="1547" width="11" style="708" customWidth="1"/>
    <col min="1548" max="1548" width="11.140625" style="708" customWidth="1"/>
    <col min="1549" max="1549" width="10" style="708" customWidth="1"/>
    <col min="1550" max="1550" width="8.85546875" style="708" customWidth="1"/>
    <col min="1551" max="1551" width="8.28515625" style="708" customWidth="1"/>
    <col min="1552" max="1552" width="9.5703125" style="708" customWidth="1"/>
    <col min="1553" max="1553" width="8.5703125" style="708" customWidth="1"/>
    <col min="1554" max="1554" width="9.140625" style="708"/>
    <col min="1555" max="1555" width="8.42578125" style="708" customWidth="1"/>
    <col min="1556" max="1556" width="9.42578125" style="708" customWidth="1"/>
    <col min="1557" max="1557" width="8.42578125" style="708" customWidth="1"/>
    <col min="1558" max="1560" width="9.140625" style="708"/>
    <col min="1561" max="1561" width="11.85546875" style="708" customWidth="1"/>
    <col min="1562" max="1562" width="13" style="708" customWidth="1"/>
    <col min="1563" max="1792" width="9.140625" style="708"/>
    <col min="1793" max="1793" width="3.85546875" style="708" customWidth="1"/>
    <col min="1794" max="1794" width="6.42578125" style="708" customWidth="1"/>
    <col min="1795" max="1795" width="9.7109375" style="708" customWidth="1"/>
    <col min="1796" max="1796" width="16.85546875" style="708" customWidth="1"/>
    <col min="1797" max="1797" width="13.42578125" style="708" customWidth="1"/>
    <col min="1798" max="1798" width="11.7109375" style="708" customWidth="1"/>
    <col min="1799" max="1799" width="14" style="708" customWidth="1"/>
    <col min="1800" max="1800" width="9.7109375" style="708" customWidth="1"/>
    <col min="1801" max="1802" width="10.42578125" style="708" customWidth="1"/>
    <col min="1803" max="1803" width="11" style="708" customWidth="1"/>
    <col min="1804" max="1804" width="11.140625" style="708" customWidth="1"/>
    <col min="1805" max="1805" width="10" style="708" customWidth="1"/>
    <col min="1806" max="1806" width="8.85546875" style="708" customWidth="1"/>
    <col min="1807" max="1807" width="8.28515625" style="708" customWidth="1"/>
    <col min="1808" max="1808" width="9.5703125" style="708" customWidth="1"/>
    <col min="1809" max="1809" width="8.5703125" style="708" customWidth="1"/>
    <col min="1810" max="1810" width="9.140625" style="708"/>
    <col min="1811" max="1811" width="8.42578125" style="708" customWidth="1"/>
    <col min="1812" max="1812" width="9.42578125" style="708" customWidth="1"/>
    <col min="1813" max="1813" width="8.42578125" style="708" customWidth="1"/>
    <col min="1814" max="1816" width="9.140625" style="708"/>
    <col min="1817" max="1817" width="11.85546875" style="708" customWidth="1"/>
    <col min="1818" max="1818" width="13" style="708" customWidth="1"/>
    <col min="1819" max="2048" width="9.140625" style="708"/>
    <col min="2049" max="2049" width="3.85546875" style="708" customWidth="1"/>
    <col min="2050" max="2050" width="6.42578125" style="708" customWidth="1"/>
    <col min="2051" max="2051" width="9.7109375" style="708" customWidth="1"/>
    <col min="2052" max="2052" width="16.85546875" style="708" customWidth="1"/>
    <col min="2053" max="2053" width="13.42578125" style="708" customWidth="1"/>
    <col min="2054" max="2054" width="11.7109375" style="708" customWidth="1"/>
    <col min="2055" max="2055" width="14" style="708" customWidth="1"/>
    <col min="2056" max="2056" width="9.7109375" style="708" customWidth="1"/>
    <col min="2057" max="2058" width="10.42578125" style="708" customWidth="1"/>
    <col min="2059" max="2059" width="11" style="708" customWidth="1"/>
    <col min="2060" max="2060" width="11.140625" style="708" customWidth="1"/>
    <col min="2061" max="2061" width="10" style="708" customWidth="1"/>
    <col min="2062" max="2062" width="8.85546875" style="708" customWidth="1"/>
    <col min="2063" max="2063" width="8.28515625" style="708" customWidth="1"/>
    <col min="2064" max="2064" width="9.5703125" style="708" customWidth="1"/>
    <col min="2065" max="2065" width="8.5703125" style="708" customWidth="1"/>
    <col min="2066" max="2066" width="9.140625" style="708"/>
    <col min="2067" max="2067" width="8.42578125" style="708" customWidth="1"/>
    <col min="2068" max="2068" width="9.42578125" style="708" customWidth="1"/>
    <col min="2069" max="2069" width="8.42578125" style="708" customWidth="1"/>
    <col min="2070" max="2072" width="9.140625" style="708"/>
    <col min="2073" max="2073" width="11.85546875" style="708" customWidth="1"/>
    <col min="2074" max="2074" width="13" style="708" customWidth="1"/>
    <col min="2075" max="2304" width="9.140625" style="708"/>
    <col min="2305" max="2305" width="3.85546875" style="708" customWidth="1"/>
    <col min="2306" max="2306" width="6.42578125" style="708" customWidth="1"/>
    <col min="2307" max="2307" width="9.7109375" style="708" customWidth="1"/>
    <col min="2308" max="2308" width="16.85546875" style="708" customWidth="1"/>
    <col min="2309" max="2309" width="13.42578125" style="708" customWidth="1"/>
    <col min="2310" max="2310" width="11.7109375" style="708" customWidth="1"/>
    <col min="2311" max="2311" width="14" style="708" customWidth="1"/>
    <col min="2312" max="2312" width="9.7109375" style="708" customWidth="1"/>
    <col min="2313" max="2314" width="10.42578125" style="708" customWidth="1"/>
    <col min="2315" max="2315" width="11" style="708" customWidth="1"/>
    <col min="2316" max="2316" width="11.140625" style="708" customWidth="1"/>
    <col min="2317" max="2317" width="10" style="708" customWidth="1"/>
    <col min="2318" max="2318" width="8.85546875" style="708" customWidth="1"/>
    <col min="2319" max="2319" width="8.28515625" style="708" customWidth="1"/>
    <col min="2320" max="2320" width="9.5703125" style="708" customWidth="1"/>
    <col min="2321" max="2321" width="8.5703125" style="708" customWidth="1"/>
    <col min="2322" max="2322" width="9.140625" style="708"/>
    <col min="2323" max="2323" width="8.42578125" style="708" customWidth="1"/>
    <col min="2324" max="2324" width="9.42578125" style="708" customWidth="1"/>
    <col min="2325" max="2325" width="8.42578125" style="708" customWidth="1"/>
    <col min="2326" max="2328" width="9.140625" style="708"/>
    <col min="2329" max="2329" width="11.85546875" style="708" customWidth="1"/>
    <col min="2330" max="2330" width="13" style="708" customWidth="1"/>
    <col min="2331" max="2560" width="9.140625" style="708"/>
    <col min="2561" max="2561" width="3.85546875" style="708" customWidth="1"/>
    <col min="2562" max="2562" width="6.42578125" style="708" customWidth="1"/>
    <col min="2563" max="2563" width="9.7109375" style="708" customWidth="1"/>
    <col min="2564" max="2564" width="16.85546875" style="708" customWidth="1"/>
    <col min="2565" max="2565" width="13.42578125" style="708" customWidth="1"/>
    <col min="2566" max="2566" width="11.7109375" style="708" customWidth="1"/>
    <col min="2567" max="2567" width="14" style="708" customWidth="1"/>
    <col min="2568" max="2568" width="9.7109375" style="708" customWidth="1"/>
    <col min="2569" max="2570" width="10.42578125" style="708" customWidth="1"/>
    <col min="2571" max="2571" width="11" style="708" customWidth="1"/>
    <col min="2572" max="2572" width="11.140625" style="708" customWidth="1"/>
    <col min="2573" max="2573" width="10" style="708" customWidth="1"/>
    <col min="2574" max="2574" width="8.85546875" style="708" customWidth="1"/>
    <col min="2575" max="2575" width="8.28515625" style="708" customWidth="1"/>
    <col min="2576" max="2576" width="9.5703125" style="708" customWidth="1"/>
    <col min="2577" max="2577" width="8.5703125" style="708" customWidth="1"/>
    <col min="2578" max="2578" width="9.140625" style="708"/>
    <col min="2579" max="2579" width="8.42578125" style="708" customWidth="1"/>
    <col min="2580" max="2580" width="9.42578125" style="708" customWidth="1"/>
    <col min="2581" max="2581" width="8.42578125" style="708" customWidth="1"/>
    <col min="2582" max="2584" width="9.140625" style="708"/>
    <col min="2585" max="2585" width="11.85546875" style="708" customWidth="1"/>
    <col min="2586" max="2586" width="13" style="708" customWidth="1"/>
    <col min="2587" max="2816" width="9.140625" style="708"/>
    <col min="2817" max="2817" width="3.85546875" style="708" customWidth="1"/>
    <col min="2818" max="2818" width="6.42578125" style="708" customWidth="1"/>
    <col min="2819" max="2819" width="9.7109375" style="708" customWidth="1"/>
    <col min="2820" max="2820" width="16.85546875" style="708" customWidth="1"/>
    <col min="2821" max="2821" width="13.42578125" style="708" customWidth="1"/>
    <col min="2822" max="2822" width="11.7109375" style="708" customWidth="1"/>
    <col min="2823" max="2823" width="14" style="708" customWidth="1"/>
    <col min="2824" max="2824" width="9.7109375" style="708" customWidth="1"/>
    <col min="2825" max="2826" width="10.42578125" style="708" customWidth="1"/>
    <col min="2827" max="2827" width="11" style="708" customWidth="1"/>
    <col min="2828" max="2828" width="11.140625" style="708" customWidth="1"/>
    <col min="2829" max="2829" width="10" style="708" customWidth="1"/>
    <col min="2830" max="2830" width="8.85546875" style="708" customWidth="1"/>
    <col min="2831" max="2831" width="8.28515625" style="708" customWidth="1"/>
    <col min="2832" max="2832" width="9.5703125" style="708" customWidth="1"/>
    <col min="2833" max="2833" width="8.5703125" style="708" customWidth="1"/>
    <col min="2834" max="2834" width="9.140625" style="708"/>
    <col min="2835" max="2835" width="8.42578125" style="708" customWidth="1"/>
    <col min="2836" max="2836" width="9.42578125" style="708" customWidth="1"/>
    <col min="2837" max="2837" width="8.42578125" style="708" customWidth="1"/>
    <col min="2838" max="2840" width="9.140625" style="708"/>
    <col min="2841" max="2841" width="11.85546875" style="708" customWidth="1"/>
    <col min="2842" max="2842" width="13" style="708" customWidth="1"/>
    <col min="2843" max="3072" width="9.140625" style="708"/>
    <col min="3073" max="3073" width="3.85546875" style="708" customWidth="1"/>
    <col min="3074" max="3074" width="6.42578125" style="708" customWidth="1"/>
    <col min="3075" max="3075" width="9.7109375" style="708" customWidth="1"/>
    <col min="3076" max="3076" width="16.85546875" style="708" customWidth="1"/>
    <col min="3077" max="3077" width="13.42578125" style="708" customWidth="1"/>
    <col min="3078" max="3078" width="11.7109375" style="708" customWidth="1"/>
    <col min="3079" max="3079" width="14" style="708" customWidth="1"/>
    <col min="3080" max="3080" width="9.7109375" style="708" customWidth="1"/>
    <col min="3081" max="3082" width="10.42578125" style="708" customWidth="1"/>
    <col min="3083" max="3083" width="11" style="708" customWidth="1"/>
    <col min="3084" max="3084" width="11.140625" style="708" customWidth="1"/>
    <col min="3085" max="3085" width="10" style="708" customWidth="1"/>
    <col min="3086" max="3086" width="8.85546875" style="708" customWidth="1"/>
    <col min="3087" max="3087" width="8.28515625" style="708" customWidth="1"/>
    <col min="3088" max="3088" width="9.5703125" style="708" customWidth="1"/>
    <col min="3089" max="3089" width="8.5703125" style="708" customWidth="1"/>
    <col min="3090" max="3090" width="9.140625" style="708"/>
    <col min="3091" max="3091" width="8.42578125" style="708" customWidth="1"/>
    <col min="3092" max="3092" width="9.42578125" style="708" customWidth="1"/>
    <col min="3093" max="3093" width="8.42578125" style="708" customWidth="1"/>
    <col min="3094" max="3096" width="9.140625" style="708"/>
    <col min="3097" max="3097" width="11.85546875" style="708" customWidth="1"/>
    <col min="3098" max="3098" width="13" style="708" customWidth="1"/>
    <col min="3099" max="3328" width="9.140625" style="708"/>
    <col min="3329" max="3329" width="3.85546875" style="708" customWidth="1"/>
    <col min="3330" max="3330" width="6.42578125" style="708" customWidth="1"/>
    <col min="3331" max="3331" width="9.7109375" style="708" customWidth="1"/>
    <col min="3332" max="3332" width="16.85546875" style="708" customWidth="1"/>
    <col min="3333" max="3333" width="13.42578125" style="708" customWidth="1"/>
    <col min="3334" max="3334" width="11.7109375" style="708" customWidth="1"/>
    <col min="3335" max="3335" width="14" style="708" customWidth="1"/>
    <col min="3336" max="3336" width="9.7109375" style="708" customWidth="1"/>
    <col min="3337" max="3338" width="10.42578125" style="708" customWidth="1"/>
    <col min="3339" max="3339" width="11" style="708" customWidth="1"/>
    <col min="3340" max="3340" width="11.140625" style="708" customWidth="1"/>
    <col min="3341" max="3341" width="10" style="708" customWidth="1"/>
    <col min="3342" max="3342" width="8.85546875" style="708" customWidth="1"/>
    <col min="3343" max="3343" width="8.28515625" style="708" customWidth="1"/>
    <col min="3344" max="3344" width="9.5703125" style="708" customWidth="1"/>
    <col min="3345" max="3345" width="8.5703125" style="708" customWidth="1"/>
    <col min="3346" max="3346" width="9.140625" style="708"/>
    <col min="3347" max="3347" width="8.42578125" style="708" customWidth="1"/>
    <col min="3348" max="3348" width="9.42578125" style="708" customWidth="1"/>
    <col min="3349" max="3349" width="8.42578125" style="708" customWidth="1"/>
    <col min="3350" max="3352" width="9.140625" style="708"/>
    <col min="3353" max="3353" width="11.85546875" style="708" customWidth="1"/>
    <col min="3354" max="3354" width="13" style="708" customWidth="1"/>
    <col min="3355" max="3584" width="9.140625" style="708"/>
    <col min="3585" max="3585" width="3.85546875" style="708" customWidth="1"/>
    <col min="3586" max="3586" width="6.42578125" style="708" customWidth="1"/>
    <col min="3587" max="3587" width="9.7109375" style="708" customWidth="1"/>
    <col min="3588" max="3588" width="16.85546875" style="708" customWidth="1"/>
    <col min="3589" max="3589" width="13.42578125" style="708" customWidth="1"/>
    <col min="3590" max="3590" width="11.7109375" style="708" customWidth="1"/>
    <col min="3591" max="3591" width="14" style="708" customWidth="1"/>
    <col min="3592" max="3592" width="9.7109375" style="708" customWidth="1"/>
    <col min="3593" max="3594" width="10.42578125" style="708" customWidth="1"/>
    <col min="3595" max="3595" width="11" style="708" customWidth="1"/>
    <col min="3596" max="3596" width="11.140625" style="708" customWidth="1"/>
    <col min="3597" max="3597" width="10" style="708" customWidth="1"/>
    <col min="3598" max="3598" width="8.85546875" style="708" customWidth="1"/>
    <col min="3599" max="3599" width="8.28515625" style="708" customWidth="1"/>
    <col min="3600" max="3600" width="9.5703125" style="708" customWidth="1"/>
    <col min="3601" max="3601" width="8.5703125" style="708" customWidth="1"/>
    <col min="3602" max="3602" width="9.140625" style="708"/>
    <col min="3603" max="3603" width="8.42578125" style="708" customWidth="1"/>
    <col min="3604" max="3604" width="9.42578125" style="708" customWidth="1"/>
    <col min="3605" max="3605" width="8.42578125" style="708" customWidth="1"/>
    <col min="3606" max="3608" width="9.140625" style="708"/>
    <col min="3609" max="3609" width="11.85546875" style="708" customWidth="1"/>
    <col min="3610" max="3610" width="13" style="708" customWidth="1"/>
    <col min="3611" max="3840" width="9.140625" style="708"/>
    <col min="3841" max="3841" width="3.85546875" style="708" customWidth="1"/>
    <col min="3842" max="3842" width="6.42578125" style="708" customWidth="1"/>
    <col min="3843" max="3843" width="9.7109375" style="708" customWidth="1"/>
    <col min="3844" max="3844" width="16.85546875" style="708" customWidth="1"/>
    <col min="3845" max="3845" width="13.42578125" style="708" customWidth="1"/>
    <col min="3846" max="3846" width="11.7109375" style="708" customWidth="1"/>
    <col min="3847" max="3847" width="14" style="708" customWidth="1"/>
    <col min="3848" max="3848" width="9.7109375" style="708" customWidth="1"/>
    <col min="3849" max="3850" width="10.42578125" style="708" customWidth="1"/>
    <col min="3851" max="3851" width="11" style="708" customWidth="1"/>
    <col min="3852" max="3852" width="11.140625" style="708" customWidth="1"/>
    <col min="3853" max="3853" width="10" style="708" customWidth="1"/>
    <col min="3854" max="3854" width="8.85546875" style="708" customWidth="1"/>
    <col min="3855" max="3855" width="8.28515625" style="708" customWidth="1"/>
    <col min="3856" max="3856" width="9.5703125" style="708" customWidth="1"/>
    <col min="3857" max="3857" width="8.5703125" style="708" customWidth="1"/>
    <col min="3858" max="3858" width="9.140625" style="708"/>
    <col min="3859" max="3859" width="8.42578125" style="708" customWidth="1"/>
    <col min="3860" max="3860" width="9.42578125" style="708" customWidth="1"/>
    <col min="3861" max="3861" width="8.42578125" style="708" customWidth="1"/>
    <col min="3862" max="3864" width="9.140625" style="708"/>
    <col min="3865" max="3865" width="11.85546875" style="708" customWidth="1"/>
    <col min="3866" max="3866" width="13" style="708" customWidth="1"/>
    <col min="3867" max="4096" width="9.140625" style="708"/>
    <col min="4097" max="4097" width="3.85546875" style="708" customWidth="1"/>
    <col min="4098" max="4098" width="6.42578125" style="708" customWidth="1"/>
    <col min="4099" max="4099" width="9.7109375" style="708" customWidth="1"/>
    <col min="4100" max="4100" width="16.85546875" style="708" customWidth="1"/>
    <col min="4101" max="4101" width="13.42578125" style="708" customWidth="1"/>
    <col min="4102" max="4102" width="11.7109375" style="708" customWidth="1"/>
    <col min="4103" max="4103" width="14" style="708" customWidth="1"/>
    <col min="4104" max="4104" width="9.7109375" style="708" customWidth="1"/>
    <col min="4105" max="4106" width="10.42578125" style="708" customWidth="1"/>
    <col min="4107" max="4107" width="11" style="708" customWidth="1"/>
    <col min="4108" max="4108" width="11.140625" style="708" customWidth="1"/>
    <col min="4109" max="4109" width="10" style="708" customWidth="1"/>
    <col min="4110" max="4110" width="8.85546875" style="708" customWidth="1"/>
    <col min="4111" max="4111" width="8.28515625" style="708" customWidth="1"/>
    <col min="4112" max="4112" width="9.5703125" style="708" customWidth="1"/>
    <col min="4113" max="4113" width="8.5703125" style="708" customWidth="1"/>
    <col min="4114" max="4114" width="9.140625" style="708"/>
    <col min="4115" max="4115" width="8.42578125" style="708" customWidth="1"/>
    <col min="4116" max="4116" width="9.42578125" style="708" customWidth="1"/>
    <col min="4117" max="4117" width="8.42578125" style="708" customWidth="1"/>
    <col min="4118" max="4120" width="9.140625" style="708"/>
    <col min="4121" max="4121" width="11.85546875" style="708" customWidth="1"/>
    <col min="4122" max="4122" width="13" style="708" customWidth="1"/>
    <col min="4123" max="4352" width="9.140625" style="708"/>
    <col min="4353" max="4353" width="3.85546875" style="708" customWidth="1"/>
    <col min="4354" max="4354" width="6.42578125" style="708" customWidth="1"/>
    <col min="4355" max="4355" width="9.7109375" style="708" customWidth="1"/>
    <col min="4356" max="4356" width="16.85546875" style="708" customWidth="1"/>
    <col min="4357" max="4357" width="13.42578125" style="708" customWidth="1"/>
    <col min="4358" max="4358" width="11.7109375" style="708" customWidth="1"/>
    <col min="4359" max="4359" width="14" style="708" customWidth="1"/>
    <col min="4360" max="4360" width="9.7109375" style="708" customWidth="1"/>
    <col min="4361" max="4362" width="10.42578125" style="708" customWidth="1"/>
    <col min="4363" max="4363" width="11" style="708" customWidth="1"/>
    <col min="4364" max="4364" width="11.140625" style="708" customWidth="1"/>
    <col min="4365" max="4365" width="10" style="708" customWidth="1"/>
    <col min="4366" max="4366" width="8.85546875" style="708" customWidth="1"/>
    <col min="4367" max="4367" width="8.28515625" style="708" customWidth="1"/>
    <col min="4368" max="4368" width="9.5703125" style="708" customWidth="1"/>
    <col min="4369" max="4369" width="8.5703125" style="708" customWidth="1"/>
    <col min="4370" max="4370" width="9.140625" style="708"/>
    <col min="4371" max="4371" width="8.42578125" style="708" customWidth="1"/>
    <col min="4372" max="4372" width="9.42578125" style="708" customWidth="1"/>
    <col min="4373" max="4373" width="8.42578125" style="708" customWidth="1"/>
    <col min="4374" max="4376" width="9.140625" style="708"/>
    <col min="4377" max="4377" width="11.85546875" style="708" customWidth="1"/>
    <col min="4378" max="4378" width="13" style="708" customWidth="1"/>
    <col min="4379" max="4608" width="9.140625" style="708"/>
    <col min="4609" max="4609" width="3.85546875" style="708" customWidth="1"/>
    <col min="4610" max="4610" width="6.42578125" style="708" customWidth="1"/>
    <col min="4611" max="4611" width="9.7109375" style="708" customWidth="1"/>
    <col min="4612" max="4612" width="16.85546875" style="708" customWidth="1"/>
    <col min="4613" max="4613" width="13.42578125" style="708" customWidth="1"/>
    <col min="4614" max="4614" width="11.7109375" style="708" customWidth="1"/>
    <col min="4615" max="4615" width="14" style="708" customWidth="1"/>
    <col min="4616" max="4616" width="9.7109375" style="708" customWidth="1"/>
    <col min="4617" max="4618" width="10.42578125" style="708" customWidth="1"/>
    <col min="4619" max="4619" width="11" style="708" customWidth="1"/>
    <col min="4620" max="4620" width="11.140625" style="708" customWidth="1"/>
    <col min="4621" max="4621" width="10" style="708" customWidth="1"/>
    <col min="4622" max="4622" width="8.85546875" style="708" customWidth="1"/>
    <col min="4623" max="4623" width="8.28515625" style="708" customWidth="1"/>
    <col min="4624" max="4624" width="9.5703125" style="708" customWidth="1"/>
    <col min="4625" max="4625" width="8.5703125" style="708" customWidth="1"/>
    <col min="4626" max="4626" width="9.140625" style="708"/>
    <col min="4627" max="4627" width="8.42578125" style="708" customWidth="1"/>
    <col min="4628" max="4628" width="9.42578125" style="708" customWidth="1"/>
    <col min="4629" max="4629" width="8.42578125" style="708" customWidth="1"/>
    <col min="4630" max="4632" width="9.140625" style="708"/>
    <col min="4633" max="4633" width="11.85546875" style="708" customWidth="1"/>
    <col min="4634" max="4634" width="13" style="708" customWidth="1"/>
    <col min="4635" max="4864" width="9.140625" style="708"/>
    <col min="4865" max="4865" width="3.85546875" style="708" customWidth="1"/>
    <col min="4866" max="4866" width="6.42578125" style="708" customWidth="1"/>
    <col min="4867" max="4867" width="9.7109375" style="708" customWidth="1"/>
    <col min="4868" max="4868" width="16.85546875" style="708" customWidth="1"/>
    <col min="4869" max="4869" width="13.42578125" style="708" customWidth="1"/>
    <col min="4870" max="4870" width="11.7109375" style="708" customWidth="1"/>
    <col min="4871" max="4871" width="14" style="708" customWidth="1"/>
    <col min="4872" max="4872" width="9.7109375" style="708" customWidth="1"/>
    <col min="4873" max="4874" width="10.42578125" style="708" customWidth="1"/>
    <col min="4875" max="4875" width="11" style="708" customWidth="1"/>
    <col min="4876" max="4876" width="11.140625" style="708" customWidth="1"/>
    <col min="4877" max="4877" width="10" style="708" customWidth="1"/>
    <col min="4878" max="4878" width="8.85546875" style="708" customWidth="1"/>
    <col min="4879" max="4879" width="8.28515625" style="708" customWidth="1"/>
    <col min="4880" max="4880" width="9.5703125" style="708" customWidth="1"/>
    <col min="4881" max="4881" width="8.5703125" style="708" customWidth="1"/>
    <col min="4882" max="4882" width="9.140625" style="708"/>
    <col min="4883" max="4883" width="8.42578125" style="708" customWidth="1"/>
    <col min="4884" max="4884" width="9.42578125" style="708" customWidth="1"/>
    <col min="4885" max="4885" width="8.42578125" style="708" customWidth="1"/>
    <col min="4886" max="4888" width="9.140625" style="708"/>
    <col min="4889" max="4889" width="11.85546875" style="708" customWidth="1"/>
    <col min="4890" max="4890" width="13" style="708" customWidth="1"/>
    <col min="4891" max="5120" width="9.140625" style="708"/>
    <col min="5121" max="5121" width="3.85546875" style="708" customWidth="1"/>
    <col min="5122" max="5122" width="6.42578125" style="708" customWidth="1"/>
    <col min="5123" max="5123" width="9.7109375" style="708" customWidth="1"/>
    <col min="5124" max="5124" width="16.85546875" style="708" customWidth="1"/>
    <col min="5125" max="5125" width="13.42578125" style="708" customWidth="1"/>
    <col min="5126" max="5126" width="11.7109375" style="708" customWidth="1"/>
    <col min="5127" max="5127" width="14" style="708" customWidth="1"/>
    <col min="5128" max="5128" width="9.7109375" style="708" customWidth="1"/>
    <col min="5129" max="5130" width="10.42578125" style="708" customWidth="1"/>
    <col min="5131" max="5131" width="11" style="708" customWidth="1"/>
    <col min="5132" max="5132" width="11.140625" style="708" customWidth="1"/>
    <col min="5133" max="5133" width="10" style="708" customWidth="1"/>
    <col min="5134" max="5134" width="8.85546875" style="708" customWidth="1"/>
    <col min="5135" max="5135" width="8.28515625" style="708" customWidth="1"/>
    <col min="5136" max="5136" width="9.5703125" style="708" customWidth="1"/>
    <col min="5137" max="5137" width="8.5703125" style="708" customWidth="1"/>
    <col min="5138" max="5138" width="9.140625" style="708"/>
    <col min="5139" max="5139" width="8.42578125" style="708" customWidth="1"/>
    <col min="5140" max="5140" width="9.42578125" style="708" customWidth="1"/>
    <col min="5141" max="5141" width="8.42578125" style="708" customWidth="1"/>
    <col min="5142" max="5144" width="9.140625" style="708"/>
    <col min="5145" max="5145" width="11.85546875" style="708" customWidth="1"/>
    <col min="5146" max="5146" width="13" style="708" customWidth="1"/>
    <col min="5147" max="5376" width="9.140625" style="708"/>
    <col min="5377" max="5377" width="3.85546875" style="708" customWidth="1"/>
    <col min="5378" max="5378" width="6.42578125" style="708" customWidth="1"/>
    <col min="5379" max="5379" width="9.7109375" style="708" customWidth="1"/>
    <col min="5380" max="5380" width="16.85546875" style="708" customWidth="1"/>
    <col min="5381" max="5381" width="13.42578125" style="708" customWidth="1"/>
    <col min="5382" max="5382" width="11.7109375" style="708" customWidth="1"/>
    <col min="5383" max="5383" width="14" style="708" customWidth="1"/>
    <col min="5384" max="5384" width="9.7109375" style="708" customWidth="1"/>
    <col min="5385" max="5386" width="10.42578125" style="708" customWidth="1"/>
    <col min="5387" max="5387" width="11" style="708" customWidth="1"/>
    <col min="5388" max="5388" width="11.140625" style="708" customWidth="1"/>
    <col min="5389" max="5389" width="10" style="708" customWidth="1"/>
    <col min="5390" max="5390" width="8.85546875" style="708" customWidth="1"/>
    <col min="5391" max="5391" width="8.28515625" style="708" customWidth="1"/>
    <col min="5392" max="5392" width="9.5703125" style="708" customWidth="1"/>
    <col min="5393" max="5393" width="8.5703125" style="708" customWidth="1"/>
    <col min="5394" max="5394" width="9.140625" style="708"/>
    <col min="5395" max="5395" width="8.42578125" style="708" customWidth="1"/>
    <col min="5396" max="5396" width="9.42578125" style="708" customWidth="1"/>
    <col min="5397" max="5397" width="8.42578125" style="708" customWidth="1"/>
    <col min="5398" max="5400" width="9.140625" style="708"/>
    <col min="5401" max="5401" width="11.85546875" style="708" customWidth="1"/>
    <col min="5402" max="5402" width="13" style="708" customWidth="1"/>
    <col min="5403" max="5632" width="9.140625" style="708"/>
    <col min="5633" max="5633" width="3.85546875" style="708" customWidth="1"/>
    <col min="5634" max="5634" width="6.42578125" style="708" customWidth="1"/>
    <col min="5635" max="5635" width="9.7109375" style="708" customWidth="1"/>
    <col min="5636" max="5636" width="16.85546875" style="708" customWidth="1"/>
    <col min="5637" max="5637" width="13.42578125" style="708" customWidth="1"/>
    <col min="5638" max="5638" width="11.7109375" style="708" customWidth="1"/>
    <col min="5639" max="5639" width="14" style="708" customWidth="1"/>
    <col min="5640" max="5640" width="9.7109375" style="708" customWidth="1"/>
    <col min="5641" max="5642" width="10.42578125" style="708" customWidth="1"/>
    <col min="5643" max="5643" width="11" style="708" customWidth="1"/>
    <col min="5644" max="5644" width="11.140625" style="708" customWidth="1"/>
    <col min="5645" max="5645" width="10" style="708" customWidth="1"/>
    <col min="5646" max="5646" width="8.85546875" style="708" customWidth="1"/>
    <col min="5647" max="5647" width="8.28515625" style="708" customWidth="1"/>
    <col min="5648" max="5648" width="9.5703125" style="708" customWidth="1"/>
    <col min="5649" max="5649" width="8.5703125" style="708" customWidth="1"/>
    <col min="5650" max="5650" width="9.140625" style="708"/>
    <col min="5651" max="5651" width="8.42578125" style="708" customWidth="1"/>
    <col min="5652" max="5652" width="9.42578125" style="708" customWidth="1"/>
    <col min="5653" max="5653" width="8.42578125" style="708" customWidth="1"/>
    <col min="5654" max="5656" width="9.140625" style="708"/>
    <col min="5657" max="5657" width="11.85546875" style="708" customWidth="1"/>
    <col min="5658" max="5658" width="13" style="708" customWidth="1"/>
    <col min="5659" max="5888" width="9.140625" style="708"/>
    <col min="5889" max="5889" width="3.85546875" style="708" customWidth="1"/>
    <col min="5890" max="5890" width="6.42578125" style="708" customWidth="1"/>
    <col min="5891" max="5891" width="9.7109375" style="708" customWidth="1"/>
    <col min="5892" max="5892" width="16.85546875" style="708" customWidth="1"/>
    <col min="5893" max="5893" width="13.42578125" style="708" customWidth="1"/>
    <col min="5894" max="5894" width="11.7109375" style="708" customWidth="1"/>
    <col min="5895" max="5895" width="14" style="708" customWidth="1"/>
    <col min="5896" max="5896" width="9.7109375" style="708" customWidth="1"/>
    <col min="5897" max="5898" width="10.42578125" style="708" customWidth="1"/>
    <col min="5899" max="5899" width="11" style="708" customWidth="1"/>
    <col min="5900" max="5900" width="11.140625" style="708" customWidth="1"/>
    <col min="5901" max="5901" width="10" style="708" customWidth="1"/>
    <col min="5902" max="5902" width="8.85546875" style="708" customWidth="1"/>
    <col min="5903" max="5903" width="8.28515625" style="708" customWidth="1"/>
    <col min="5904" max="5904" width="9.5703125" style="708" customWidth="1"/>
    <col min="5905" max="5905" width="8.5703125" style="708" customWidth="1"/>
    <col min="5906" max="5906" width="9.140625" style="708"/>
    <col min="5907" max="5907" width="8.42578125" style="708" customWidth="1"/>
    <col min="5908" max="5908" width="9.42578125" style="708" customWidth="1"/>
    <col min="5909" max="5909" width="8.42578125" style="708" customWidth="1"/>
    <col min="5910" max="5912" width="9.140625" style="708"/>
    <col min="5913" max="5913" width="11.85546875" style="708" customWidth="1"/>
    <col min="5914" max="5914" width="13" style="708" customWidth="1"/>
    <col min="5915" max="6144" width="9.140625" style="708"/>
    <col min="6145" max="6145" width="3.85546875" style="708" customWidth="1"/>
    <col min="6146" max="6146" width="6.42578125" style="708" customWidth="1"/>
    <col min="6147" max="6147" width="9.7109375" style="708" customWidth="1"/>
    <col min="6148" max="6148" width="16.85546875" style="708" customWidth="1"/>
    <col min="6149" max="6149" width="13.42578125" style="708" customWidth="1"/>
    <col min="6150" max="6150" width="11.7109375" style="708" customWidth="1"/>
    <col min="6151" max="6151" width="14" style="708" customWidth="1"/>
    <col min="6152" max="6152" width="9.7109375" style="708" customWidth="1"/>
    <col min="6153" max="6154" width="10.42578125" style="708" customWidth="1"/>
    <col min="6155" max="6155" width="11" style="708" customWidth="1"/>
    <col min="6156" max="6156" width="11.140625" style="708" customWidth="1"/>
    <col min="6157" max="6157" width="10" style="708" customWidth="1"/>
    <col min="6158" max="6158" width="8.85546875" style="708" customWidth="1"/>
    <col min="6159" max="6159" width="8.28515625" style="708" customWidth="1"/>
    <col min="6160" max="6160" width="9.5703125" style="708" customWidth="1"/>
    <col min="6161" max="6161" width="8.5703125" style="708" customWidth="1"/>
    <col min="6162" max="6162" width="9.140625" style="708"/>
    <col min="6163" max="6163" width="8.42578125" style="708" customWidth="1"/>
    <col min="6164" max="6164" width="9.42578125" style="708" customWidth="1"/>
    <col min="6165" max="6165" width="8.42578125" style="708" customWidth="1"/>
    <col min="6166" max="6168" width="9.140625" style="708"/>
    <col min="6169" max="6169" width="11.85546875" style="708" customWidth="1"/>
    <col min="6170" max="6170" width="13" style="708" customWidth="1"/>
    <col min="6171" max="6400" width="9.140625" style="708"/>
    <col min="6401" max="6401" width="3.85546875" style="708" customWidth="1"/>
    <col min="6402" max="6402" width="6.42578125" style="708" customWidth="1"/>
    <col min="6403" max="6403" width="9.7109375" style="708" customWidth="1"/>
    <col min="6404" max="6404" width="16.85546875" style="708" customWidth="1"/>
    <col min="6405" max="6405" width="13.42578125" style="708" customWidth="1"/>
    <col min="6406" max="6406" width="11.7109375" style="708" customWidth="1"/>
    <col min="6407" max="6407" width="14" style="708" customWidth="1"/>
    <col min="6408" max="6408" width="9.7109375" style="708" customWidth="1"/>
    <col min="6409" max="6410" width="10.42578125" style="708" customWidth="1"/>
    <col min="6411" max="6411" width="11" style="708" customWidth="1"/>
    <col min="6412" max="6412" width="11.140625" style="708" customWidth="1"/>
    <col min="6413" max="6413" width="10" style="708" customWidth="1"/>
    <col min="6414" max="6414" width="8.85546875" style="708" customWidth="1"/>
    <col min="6415" max="6415" width="8.28515625" style="708" customWidth="1"/>
    <col min="6416" max="6416" width="9.5703125" style="708" customWidth="1"/>
    <col min="6417" max="6417" width="8.5703125" style="708" customWidth="1"/>
    <col min="6418" max="6418" width="9.140625" style="708"/>
    <col min="6419" max="6419" width="8.42578125" style="708" customWidth="1"/>
    <col min="6420" max="6420" width="9.42578125" style="708" customWidth="1"/>
    <col min="6421" max="6421" width="8.42578125" style="708" customWidth="1"/>
    <col min="6422" max="6424" width="9.140625" style="708"/>
    <col min="6425" max="6425" width="11.85546875" style="708" customWidth="1"/>
    <col min="6426" max="6426" width="13" style="708" customWidth="1"/>
    <col min="6427" max="6656" width="9.140625" style="708"/>
    <col min="6657" max="6657" width="3.85546875" style="708" customWidth="1"/>
    <col min="6658" max="6658" width="6.42578125" style="708" customWidth="1"/>
    <col min="6659" max="6659" width="9.7109375" style="708" customWidth="1"/>
    <col min="6660" max="6660" width="16.85546875" style="708" customWidth="1"/>
    <col min="6661" max="6661" width="13.42578125" style="708" customWidth="1"/>
    <col min="6662" max="6662" width="11.7109375" style="708" customWidth="1"/>
    <col min="6663" max="6663" width="14" style="708" customWidth="1"/>
    <col min="6664" max="6664" width="9.7109375" style="708" customWidth="1"/>
    <col min="6665" max="6666" width="10.42578125" style="708" customWidth="1"/>
    <col min="6667" max="6667" width="11" style="708" customWidth="1"/>
    <col min="6668" max="6668" width="11.140625" style="708" customWidth="1"/>
    <col min="6669" max="6669" width="10" style="708" customWidth="1"/>
    <col min="6670" max="6670" width="8.85546875" style="708" customWidth="1"/>
    <col min="6671" max="6671" width="8.28515625" style="708" customWidth="1"/>
    <col min="6672" max="6672" width="9.5703125" style="708" customWidth="1"/>
    <col min="6673" max="6673" width="8.5703125" style="708" customWidth="1"/>
    <col min="6674" max="6674" width="9.140625" style="708"/>
    <col min="6675" max="6675" width="8.42578125" style="708" customWidth="1"/>
    <col min="6676" max="6676" width="9.42578125" style="708" customWidth="1"/>
    <col min="6677" max="6677" width="8.42578125" style="708" customWidth="1"/>
    <col min="6678" max="6680" width="9.140625" style="708"/>
    <col min="6681" max="6681" width="11.85546875" style="708" customWidth="1"/>
    <col min="6682" max="6682" width="13" style="708" customWidth="1"/>
    <col min="6683" max="6912" width="9.140625" style="708"/>
    <col min="6913" max="6913" width="3.85546875" style="708" customWidth="1"/>
    <col min="6914" max="6914" width="6.42578125" style="708" customWidth="1"/>
    <col min="6915" max="6915" width="9.7109375" style="708" customWidth="1"/>
    <col min="6916" max="6916" width="16.85546875" style="708" customWidth="1"/>
    <col min="6917" max="6917" width="13.42578125" style="708" customWidth="1"/>
    <col min="6918" max="6918" width="11.7109375" style="708" customWidth="1"/>
    <col min="6919" max="6919" width="14" style="708" customWidth="1"/>
    <col min="6920" max="6920" width="9.7109375" style="708" customWidth="1"/>
    <col min="6921" max="6922" width="10.42578125" style="708" customWidth="1"/>
    <col min="6923" max="6923" width="11" style="708" customWidth="1"/>
    <col min="6924" max="6924" width="11.140625" style="708" customWidth="1"/>
    <col min="6925" max="6925" width="10" style="708" customWidth="1"/>
    <col min="6926" max="6926" width="8.85546875" style="708" customWidth="1"/>
    <col min="6927" max="6927" width="8.28515625" style="708" customWidth="1"/>
    <col min="6928" max="6928" width="9.5703125" style="708" customWidth="1"/>
    <col min="6929" max="6929" width="8.5703125" style="708" customWidth="1"/>
    <col min="6930" max="6930" width="9.140625" style="708"/>
    <col min="6931" max="6931" width="8.42578125" style="708" customWidth="1"/>
    <col min="6932" max="6932" width="9.42578125" style="708" customWidth="1"/>
    <col min="6933" max="6933" width="8.42578125" style="708" customWidth="1"/>
    <col min="6934" max="6936" width="9.140625" style="708"/>
    <col min="6937" max="6937" width="11.85546875" style="708" customWidth="1"/>
    <col min="6938" max="6938" width="13" style="708" customWidth="1"/>
    <col min="6939" max="7168" width="9.140625" style="708"/>
    <col min="7169" max="7169" width="3.85546875" style="708" customWidth="1"/>
    <col min="7170" max="7170" width="6.42578125" style="708" customWidth="1"/>
    <col min="7171" max="7171" width="9.7109375" style="708" customWidth="1"/>
    <col min="7172" max="7172" width="16.85546875" style="708" customWidth="1"/>
    <col min="7173" max="7173" width="13.42578125" style="708" customWidth="1"/>
    <col min="7174" max="7174" width="11.7109375" style="708" customWidth="1"/>
    <col min="7175" max="7175" width="14" style="708" customWidth="1"/>
    <col min="7176" max="7176" width="9.7109375" style="708" customWidth="1"/>
    <col min="7177" max="7178" width="10.42578125" style="708" customWidth="1"/>
    <col min="7179" max="7179" width="11" style="708" customWidth="1"/>
    <col min="7180" max="7180" width="11.140625" style="708" customWidth="1"/>
    <col min="7181" max="7181" width="10" style="708" customWidth="1"/>
    <col min="7182" max="7182" width="8.85546875" style="708" customWidth="1"/>
    <col min="7183" max="7183" width="8.28515625" style="708" customWidth="1"/>
    <col min="7184" max="7184" width="9.5703125" style="708" customWidth="1"/>
    <col min="7185" max="7185" width="8.5703125" style="708" customWidth="1"/>
    <col min="7186" max="7186" width="9.140625" style="708"/>
    <col min="7187" max="7187" width="8.42578125" style="708" customWidth="1"/>
    <col min="7188" max="7188" width="9.42578125" style="708" customWidth="1"/>
    <col min="7189" max="7189" width="8.42578125" style="708" customWidth="1"/>
    <col min="7190" max="7192" width="9.140625" style="708"/>
    <col min="7193" max="7193" width="11.85546875" style="708" customWidth="1"/>
    <col min="7194" max="7194" width="13" style="708" customWidth="1"/>
    <col min="7195" max="7424" width="9.140625" style="708"/>
    <col min="7425" max="7425" width="3.85546875" style="708" customWidth="1"/>
    <col min="7426" max="7426" width="6.42578125" style="708" customWidth="1"/>
    <col min="7427" max="7427" width="9.7109375" style="708" customWidth="1"/>
    <col min="7428" max="7428" width="16.85546875" style="708" customWidth="1"/>
    <col min="7429" max="7429" width="13.42578125" style="708" customWidth="1"/>
    <col min="7430" max="7430" width="11.7109375" style="708" customWidth="1"/>
    <col min="7431" max="7431" width="14" style="708" customWidth="1"/>
    <col min="7432" max="7432" width="9.7109375" style="708" customWidth="1"/>
    <col min="7433" max="7434" width="10.42578125" style="708" customWidth="1"/>
    <col min="7435" max="7435" width="11" style="708" customWidth="1"/>
    <col min="7436" max="7436" width="11.140625" style="708" customWidth="1"/>
    <col min="7437" max="7437" width="10" style="708" customWidth="1"/>
    <col min="7438" max="7438" width="8.85546875" style="708" customWidth="1"/>
    <col min="7439" max="7439" width="8.28515625" style="708" customWidth="1"/>
    <col min="7440" max="7440" width="9.5703125" style="708" customWidth="1"/>
    <col min="7441" max="7441" width="8.5703125" style="708" customWidth="1"/>
    <col min="7442" max="7442" width="9.140625" style="708"/>
    <col min="7443" max="7443" width="8.42578125" style="708" customWidth="1"/>
    <col min="7444" max="7444" width="9.42578125" style="708" customWidth="1"/>
    <col min="7445" max="7445" width="8.42578125" style="708" customWidth="1"/>
    <col min="7446" max="7448" width="9.140625" style="708"/>
    <col min="7449" max="7449" width="11.85546875" style="708" customWidth="1"/>
    <col min="7450" max="7450" width="13" style="708" customWidth="1"/>
    <col min="7451" max="7680" width="9.140625" style="708"/>
    <col min="7681" max="7681" width="3.85546875" style="708" customWidth="1"/>
    <col min="7682" max="7682" width="6.42578125" style="708" customWidth="1"/>
    <col min="7683" max="7683" width="9.7109375" style="708" customWidth="1"/>
    <col min="7684" max="7684" width="16.85546875" style="708" customWidth="1"/>
    <col min="7685" max="7685" width="13.42578125" style="708" customWidth="1"/>
    <col min="7686" max="7686" width="11.7109375" style="708" customWidth="1"/>
    <col min="7687" max="7687" width="14" style="708" customWidth="1"/>
    <col min="7688" max="7688" width="9.7109375" style="708" customWidth="1"/>
    <col min="7689" max="7690" width="10.42578125" style="708" customWidth="1"/>
    <col min="7691" max="7691" width="11" style="708" customWidth="1"/>
    <col min="7692" max="7692" width="11.140625" style="708" customWidth="1"/>
    <col min="7693" max="7693" width="10" style="708" customWidth="1"/>
    <col min="7694" max="7694" width="8.85546875" style="708" customWidth="1"/>
    <col min="7695" max="7695" width="8.28515625" style="708" customWidth="1"/>
    <col min="7696" max="7696" width="9.5703125" style="708" customWidth="1"/>
    <col min="7697" max="7697" width="8.5703125" style="708" customWidth="1"/>
    <col min="7698" max="7698" width="9.140625" style="708"/>
    <col min="7699" max="7699" width="8.42578125" style="708" customWidth="1"/>
    <col min="7700" max="7700" width="9.42578125" style="708" customWidth="1"/>
    <col min="7701" max="7701" width="8.42578125" style="708" customWidth="1"/>
    <col min="7702" max="7704" width="9.140625" style="708"/>
    <col min="7705" max="7705" width="11.85546875" style="708" customWidth="1"/>
    <col min="7706" max="7706" width="13" style="708" customWidth="1"/>
    <col min="7707" max="7936" width="9.140625" style="708"/>
    <col min="7937" max="7937" width="3.85546875" style="708" customWidth="1"/>
    <col min="7938" max="7938" width="6.42578125" style="708" customWidth="1"/>
    <col min="7939" max="7939" width="9.7109375" style="708" customWidth="1"/>
    <col min="7940" max="7940" width="16.85546875" style="708" customWidth="1"/>
    <col min="7941" max="7941" width="13.42578125" style="708" customWidth="1"/>
    <col min="7942" max="7942" width="11.7109375" style="708" customWidth="1"/>
    <col min="7943" max="7943" width="14" style="708" customWidth="1"/>
    <col min="7944" max="7944" width="9.7109375" style="708" customWidth="1"/>
    <col min="7945" max="7946" width="10.42578125" style="708" customWidth="1"/>
    <col min="7947" max="7947" width="11" style="708" customWidth="1"/>
    <col min="7948" max="7948" width="11.140625" style="708" customWidth="1"/>
    <col min="7949" max="7949" width="10" style="708" customWidth="1"/>
    <col min="7950" max="7950" width="8.85546875" style="708" customWidth="1"/>
    <col min="7951" max="7951" width="8.28515625" style="708" customWidth="1"/>
    <col min="7952" max="7952" width="9.5703125" style="708" customWidth="1"/>
    <col min="7953" max="7953" width="8.5703125" style="708" customWidth="1"/>
    <col min="7954" max="7954" width="9.140625" style="708"/>
    <col min="7955" max="7955" width="8.42578125" style="708" customWidth="1"/>
    <col min="7956" max="7956" width="9.42578125" style="708" customWidth="1"/>
    <col min="7957" max="7957" width="8.42578125" style="708" customWidth="1"/>
    <col min="7958" max="7960" width="9.140625" style="708"/>
    <col min="7961" max="7961" width="11.85546875" style="708" customWidth="1"/>
    <col min="7962" max="7962" width="13" style="708" customWidth="1"/>
    <col min="7963" max="8192" width="9.140625" style="708"/>
    <col min="8193" max="8193" width="3.85546875" style="708" customWidth="1"/>
    <col min="8194" max="8194" width="6.42578125" style="708" customWidth="1"/>
    <col min="8195" max="8195" width="9.7109375" style="708" customWidth="1"/>
    <col min="8196" max="8196" width="16.85546875" style="708" customWidth="1"/>
    <col min="8197" max="8197" width="13.42578125" style="708" customWidth="1"/>
    <col min="8198" max="8198" width="11.7109375" style="708" customWidth="1"/>
    <col min="8199" max="8199" width="14" style="708" customWidth="1"/>
    <col min="8200" max="8200" width="9.7109375" style="708" customWidth="1"/>
    <col min="8201" max="8202" width="10.42578125" style="708" customWidth="1"/>
    <col min="8203" max="8203" width="11" style="708" customWidth="1"/>
    <col min="8204" max="8204" width="11.140625" style="708" customWidth="1"/>
    <col min="8205" max="8205" width="10" style="708" customWidth="1"/>
    <col min="8206" max="8206" width="8.85546875" style="708" customWidth="1"/>
    <col min="8207" max="8207" width="8.28515625" style="708" customWidth="1"/>
    <col min="8208" max="8208" width="9.5703125" style="708" customWidth="1"/>
    <col min="8209" max="8209" width="8.5703125" style="708" customWidth="1"/>
    <col min="8210" max="8210" width="9.140625" style="708"/>
    <col min="8211" max="8211" width="8.42578125" style="708" customWidth="1"/>
    <col min="8212" max="8212" width="9.42578125" style="708" customWidth="1"/>
    <col min="8213" max="8213" width="8.42578125" style="708" customWidth="1"/>
    <col min="8214" max="8216" width="9.140625" style="708"/>
    <col min="8217" max="8217" width="11.85546875" style="708" customWidth="1"/>
    <col min="8218" max="8218" width="13" style="708" customWidth="1"/>
    <col min="8219" max="8448" width="9.140625" style="708"/>
    <col min="8449" max="8449" width="3.85546875" style="708" customWidth="1"/>
    <col min="8450" max="8450" width="6.42578125" style="708" customWidth="1"/>
    <col min="8451" max="8451" width="9.7109375" style="708" customWidth="1"/>
    <col min="8452" max="8452" width="16.85546875" style="708" customWidth="1"/>
    <col min="8453" max="8453" width="13.42578125" style="708" customWidth="1"/>
    <col min="8454" max="8454" width="11.7109375" style="708" customWidth="1"/>
    <col min="8455" max="8455" width="14" style="708" customWidth="1"/>
    <col min="8456" max="8456" width="9.7109375" style="708" customWidth="1"/>
    <col min="8457" max="8458" width="10.42578125" style="708" customWidth="1"/>
    <col min="8459" max="8459" width="11" style="708" customWidth="1"/>
    <col min="8460" max="8460" width="11.140625" style="708" customWidth="1"/>
    <col min="8461" max="8461" width="10" style="708" customWidth="1"/>
    <col min="8462" max="8462" width="8.85546875" style="708" customWidth="1"/>
    <col min="8463" max="8463" width="8.28515625" style="708" customWidth="1"/>
    <col min="8464" max="8464" width="9.5703125" style="708" customWidth="1"/>
    <col min="8465" max="8465" width="8.5703125" style="708" customWidth="1"/>
    <col min="8466" max="8466" width="9.140625" style="708"/>
    <col min="8467" max="8467" width="8.42578125" style="708" customWidth="1"/>
    <col min="8468" max="8468" width="9.42578125" style="708" customWidth="1"/>
    <col min="8469" max="8469" width="8.42578125" style="708" customWidth="1"/>
    <col min="8470" max="8472" width="9.140625" style="708"/>
    <col min="8473" max="8473" width="11.85546875" style="708" customWidth="1"/>
    <col min="8474" max="8474" width="13" style="708" customWidth="1"/>
    <col min="8475" max="8704" width="9.140625" style="708"/>
    <col min="8705" max="8705" width="3.85546875" style="708" customWidth="1"/>
    <col min="8706" max="8706" width="6.42578125" style="708" customWidth="1"/>
    <col min="8707" max="8707" width="9.7109375" style="708" customWidth="1"/>
    <col min="8708" max="8708" width="16.85546875" style="708" customWidth="1"/>
    <col min="8709" max="8709" width="13.42578125" style="708" customWidth="1"/>
    <col min="8710" max="8710" width="11.7109375" style="708" customWidth="1"/>
    <col min="8711" max="8711" width="14" style="708" customWidth="1"/>
    <col min="8712" max="8712" width="9.7109375" style="708" customWidth="1"/>
    <col min="8713" max="8714" width="10.42578125" style="708" customWidth="1"/>
    <col min="8715" max="8715" width="11" style="708" customWidth="1"/>
    <col min="8716" max="8716" width="11.140625" style="708" customWidth="1"/>
    <col min="8717" max="8717" width="10" style="708" customWidth="1"/>
    <col min="8718" max="8718" width="8.85546875" style="708" customWidth="1"/>
    <col min="8719" max="8719" width="8.28515625" style="708" customWidth="1"/>
    <col min="8720" max="8720" width="9.5703125" style="708" customWidth="1"/>
    <col min="8721" max="8721" width="8.5703125" style="708" customWidth="1"/>
    <col min="8722" max="8722" width="9.140625" style="708"/>
    <col min="8723" max="8723" width="8.42578125" style="708" customWidth="1"/>
    <col min="8724" max="8724" width="9.42578125" style="708" customWidth="1"/>
    <col min="8725" max="8725" width="8.42578125" style="708" customWidth="1"/>
    <col min="8726" max="8728" width="9.140625" style="708"/>
    <col min="8729" max="8729" width="11.85546875" style="708" customWidth="1"/>
    <col min="8730" max="8730" width="13" style="708" customWidth="1"/>
    <col min="8731" max="8960" width="9.140625" style="708"/>
    <col min="8961" max="8961" width="3.85546875" style="708" customWidth="1"/>
    <col min="8962" max="8962" width="6.42578125" style="708" customWidth="1"/>
    <col min="8963" max="8963" width="9.7109375" style="708" customWidth="1"/>
    <col min="8964" max="8964" width="16.85546875" style="708" customWidth="1"/>
    <col min="8965" max="8965" width="13.42578125" style="708" customWidth="1"/>
    <col min="8966" max="8966" width="11.7109375" style="708" customWidth="1"/>
    <col min="8967" max="8967" width="14" style="708" customWidth="1"/>
    <col min="8968" max="8968" width="9.7109375" style="708" customWidth="1"/>
    <col min="8969" max="8970" width="10.42578125" style="708" customWidth="1"/>
    <col min="8971" max="8971" width="11" style="708" customWidth="1"/>
    <col min="8972" max="8972" width="11.140625" style="708" customWidth="1"/>
    <col min="8973" max="8973" width="10" style="708" customWidth="1"/>
    <col min="8974" max="8974" width="8.85546875" style="708" customWidth="1"/>
    <col min="8975" max="8975" width="8.28515625" style="708" customWidth="1"/>
    <col min="8976" max="8976" width="9.5703125" style="708" customWidth="1"/>
    <col min="8977" max="8977" width="8.5703125" style="708" customWidth="1"/>
    <col min="8978" max="8978" width="9.140625" style="708"/>
    <col min="8979" max="8979" width="8.42578125" style="708" customWidth="1"/>
    <col min="8980" max="8980" width="9.42578125" style="708" customWidth="1"/>
    <col min="8981" max="8981" width="8.42578125" style="708" customWidth="1"/>
    <col min="8982" max="8984" width="9.140625" style="708"/>
    <col min="8985" max="8985" width="11.85546875" style="708" customWidth="1"/>
    <col min="8986" max="8986" width="13" style="708" customWidth="1"/>
    <col min="8987" max="9216" width="9.140625" style="708"/>
    <col min="9217" max="9217" width="3.85546875" style="708" customWidth="1"/>
    <col min="9218" max="9218" width="6.42578125" style="708" customWidth="1"/>
    <col min="9219" max="9219" width="9.7109375" style="708" customWidth="1"/>
    <col min="9220" max="9220" width="16.85546875" style="708" customWidth="1"/>
    <col min="9221" max="9221" width="13.42578125" style="708" customWidth="1"/>
    <col min="9222" max="9222" width="11.7109375" style="708" customWidth="1"/>
    <col min="9223" max="9223" width="14" style="708" customWidth="1"/>
    <col min="9224" max="9224" width="9.7109375" style="708" customWidth="1"/>
    <col min="9225" max="9226" width="10.42578125" style="708" customWidth="1"/>
    <col min="9227" max="9227" width="11" style="708" customWidth="1"/>
    <col min="9228" max="9228" width="11.140625" style="708" customWidth="1"/>
    <col min="9229" max="9229" width="10" style="708" customWidth="1"/>
    <col min="9230" max="9230" width="8.85546875" style="708" customWidth="1"/>
    <col min="9231" max="9231" width="8.28515625" style="708" customWidth="1"/>
    <col min="9232" max="9232" width="9.5703125" style="708" customWidth="1"/>
    <col min="9233" max="9233" width="8.5703125" style="708" customWidth="1"/>
    <col min="9234" max="9234" width="9.140625" style="708"/>
    <col min="9235" max="9235" width="8.42578125" style="708" customWidth="1"/>
    <col min="9236" max="9236" width="9.42578125" style="708" customWidth="1"/>
    <col min="9237" max="9237" width="8.42578125" style="708" customWidth="1"/>
    <col min="9238" max="9240" width="9.140625" style="708"/>
    <col min="9241" max="9241" width="11.85546875" style="708" customWidth="1"/>
    <col min="9242" max="9242" width="13" style="708" customWidth="1"/>
    <col min="9243" max="9472" width="9.140625" style="708"/>
    <col min="9473" max="9473" width="3.85546875" style="708" customWidth="1"/>
    <col min="9474" max="9474" width="6.42578125" style="708" customWidth="1"/>
    <col min="9475" max="9475" width="9.7109375" style="708" customWidth="1"/>
    <col min="9476" max="9476" width="16.85546875" style="708" customWidth="1"/>
    <col min="9477" max="9477" width="13.42578125" style="708" customWidth="1"/>
    <col min="9478" max="9478" width="11.7109375" style="708" customWidth="1"/>
    <col min="9479" max="9479" width="14" style="708" customWidth="1"/>
    <col min="9480" max="9480" width="9.7109375" style="708" customWidth="1"/>
    <col min="9481" max="9482" width="10.42578125" style="708" customWidth="1"/>
    <col min="9483" max="9483" width="11" style="708" customWidth="1"/>
    <col min="9484" max="9484" width="11.140625" style="708" customWidth="1"/>
    <col min="9485" max="9485" width="10" style="708" customWidth="1"/>
    <col min="9486" max="9486" width="8.85546875" style="708" customWidth="1"/>
    <col min="9487" max="9487" width="8.28515625" style="708" customWidth="1"/>
    <col min="9488" max="9488" width="9.5703125" style="708" customWidth="1"/>
    <col min="9489" max="9489" width="8.5703125" style="708" customWidth="1"/>
    <col min="9490" max="9490" width="9.140625" style="708"/>
    <col min="9491" max="9491" width="8.42578125" style="708" customWidth="1"/>
    <col min="9492" max="9492" width="9.42578125" style="708" customWidth="1"/>
    <col min="9493" max="9493" width="8.42578125" style="708" customWidth="1"/>
    <col min="9494" max="9496" width="9.140625" style="708"/>
    <col min="9497" max="9497" width="11.85546875" style="708" customWidth="1"/>
    <col min="9498" max="9498" width="13" style="708" customWidth="1"/>
    <col min="9499" max="9728" width="9.140625" style="708"/>
    <col min="9729" max="9729" width="3.85546875" style="708" customWidth="1"/>
    <col min="9730" max="9730" width="6.42578125" style="708" customWidth="1"/>
    <col min="9731" max="9731" width="9.7109375" style="708" customWidth="1"/>
    <col min="9732" max="9732" width="16.85546875" style="708" customWidth="1"/>
    <col min="9733" max="9733" width="13.42578125" style="708" customWidth="1"/>
    <col min="9734" max="9734" width="11.7109375" style="708" customWidth="1"/>
    <col min="9735" max="9735" width="14" style="708" customWidth="1"/>
    <col min="9736" max="9736" width="9.7109375" style="708" customWidth="1"/>
    <col min="9737" max="9738" width="10.42578125" style="708" customWidth="1"/>
    <col min="9739" max="9739" width="11" style="708" customWidth="1"/>
    <col min="9740" max="9740" width="11.140625" style="708" customWidth="1"/>
    <col min="9741" max="9741" width="10" style="708" customWidth="1"/>
    <col min="9742" max="9742" width="8.85546875" style="708" customWidth="1"/>
    <col min="9743" max="9743" width="8.28515625" style="708" customWidth="1"/>
    <col min="9744" max="9744" width="9.5703125" style="708" customWidth="1"/>
    <col min="9745" max="9745" width="8.5703125" style="708" customWidth="1"/>
    <col min="9746" max="9746" width="9.140625" style="708"/>
    <col min="9747" max="9747" width="8.42578125" style="708" customWidth="1"/>
    <col min="9748" max="9748" width="9.42578125" style="708" customWidth="1"/>
    <col min="9749" max="9749" width="8.42578125" style="708" customWidth="1"/>
    <col min="9750" max="9752" width="9.140625" style="708"/>
    <col min="9753" max="9753" width="11.85546875" style="708" customWidth="1"/>
    <col min="9754" max="9754" width="13" style="708" customWidth="1"/>
    <col min="9755" max="9984" width="9.140625" style="708"/>
    <col min="9985" max="9985" width="3.85546875" style="708" customWidth="1"/>
    <col min="9986" max="9986" width="6.42578125" style="708" customWidth="1"/>
    <col min="9987" max="9987" width="9.7109375" style="708" customWidth="1"/>
    <col min="9988" max="9988" width="16.85546875" style="708" customWidth="1"/>
    <col min="9989" max="9989" width="13.42578125" style="708" customWidth="1"/>
    <col min="9990" max="9990" width="11.7109375" style="708" customWidth="1"/>
    <col min="9991" max="9991" width="14" style="708" customWidth="1"/>
    <col min="9992" max="9992" width="9.7109375" style="708" customWidth="1"/>
    <col min="9993" max="9994" width="10.42578125" style="708" customWidth="1"/>
    <col min="9995" max="9995" width="11" style="708" customWidth="1"/>
    <col min="9996" max="9996" width="11.140625" style="708" customWidth="1"/>
    <col min="9997" max="9997" width="10" style="708" customWidth="1"/>
    <col min="9998" max="9998" width="8.85546875" style="708" customWidth="1"/>
    <col min="9999" max="9999" width="8.28515625" style="708" customWidth="1"/>
    <col min="10000" max="10000" width="9.5703125" style="708" customWidth="1"/>
    <col min="10001" max="10001" width="8.5703125" style="708" customWidth="1"/>
    <col min="10002" max="10002" width="9.140625" style="708"/>
    <col min="10003" max="10003" width="8.42578125" style="708" customWidth="1"/>
    <col min="10004" max="10004" width="9.42578125" style="708" customWidth="1"/>
    <col min="10005" max="10005" width="8.42578125" style="708" customWidth="1"/>
    <col min="10006" max="10008" width="9.140625" style="708"/>
    <col min="10009" max="10009" width="11.85546875" style="708" customWidth="1"/>
    <col min="10010" max="10010" width="13" style="708" customWidth="1"/>
    <col min="10011" max="10240" width="9.140625" style="708"/>
    <col min="10241" max="10241" width="3.85546875" style="708" customWidth="1"/>
    <col min="10242" max="10242" width="6.42578125" style="708" customWidth="1"/>
    <col min="10243" max="10243" width="9.7109375" style="708" customWidth="1"/>
    <col min="10244" max="10244" width="16.85546875" style="708" customWidth="1"/>
    <col min="10245" max="10245" width="13.42578125" style="708" customWidth="1"/>
    <col min="10246" max="10246" width="11.7109375" style="708" customWidth="1"/>
    <col min="10247" max="10247" width="14" style="708" customWidth="1"/>
    <col min="10248" max="10248" width="9.7109375" style="708" customWidth="1"/>
    <col min="10249" max="10250" width="10.42578125" style="708" customWidth="1"/>
    <col min="10251" max="10251" width="11" style="708" customWidth="1"/>
    <col min="10252" max="10252" width="11.140625" style="708" customWidth="1"/>
    <col min="10253" max="10253" width="10" style="708" customWidth="1"/>
    <col min="10254" max="10254" width="8.85546875" style="708" customWidth="1"/>
    <col min="10255" max="10255" width="8.28515625" style="708" customWidth="1"/>
    <col min="10256" max="10256" width="9.5703125" style="708" customWidth="1"/>
    <col min="10257" max="10257" width="8.5703125" style="708" customWidth="1"/>
    <col min="10258" max="10258" width="9.140625" style="708"/>
    <col min="10259" max="10259" width="8.42578125" style="708" customWidth="1"/>
    <col min="10260" max="10260" width="9.42578125" style="708" customWidth="1"/>
    <col min="10261" max="10261" width="8.42578125" style="708" customWidth="1"/>
    <col min="10262" max="10264" width="9.140625" style="708"/>
    <col min="10265" max="10265" width="11.85546875" style="708" customWidth="1"/>
    <col min="10266" max="10266" width="13" style="708" customWidth="1"/>
    <col min="10267" max="10496" width="9.140625" style="708"/>
    <col min="10497" max="10497" width="3.85546875" style="708" customWidth="1"/>
    <col min="10498" max="10498" width="6.42578125" style="708" customWidth="1"/>
    <col min="10499" max="10499" width="9.7109375" style="708" customWidth="1"/>
    <col min="10500" max="10500" width="16.85546875" style="708" customWidth="1"/>
    <col min="10501" max="10501" width="13.42578125" style="708" customWidth="1"/>
    <col min="10502" max="10502" width="11.7109375" style="708" customWidth="1"/>
    <col min="10503" max="10503" width="14" style="708" customWidth="1"/>
    <col min="10504" max="10504" width="9.7109375" style="708" customWidth="1"/>
    <col min="10505" max="10506" width="10.42578125" style="708" customWidth="1"/>
    <col min="10507" max="10507" width="11" style="708" customWidth="1"/>
    <col min="10508" max="10508" width="11.140625" style="708" customWidth="1"/>
    <col min="10509" max="10509" width="10" style="708" customWidth="1"/>
    <col min="10510" max="10510" width="8.85546875" style="708" customWidth="1"/>
    <col min="10511" max="10511" width="8.28515625" style="708" customWidth="1"/>
    <col min="10512" max="10512" width="9.5703125" style="708" customWidth="1"/>
    <col min="10513" max="10513" width="8.5703125" style="708" customWidth="1"/>
    <col min="10514" max="10514" width="9.140625" style="708"/>
    <col min="10515" max="10515" width="8.42578125" style="708" customWidth="1"/>
    <col min="10516" max="10516" width="9.42578125" style="708" customWidth="1"/>
    <col min="10517" max="10517" width="8.42578125" style="708" customWidth="1"/>
    <col min="10518" max="10520" width="9.140625" style="708"/>
    <col min="10521" max="10521" width="11.85546875" style="708" customWidth="1"/>
    <col min="10522" max="10522" width="13" style="708" customWidth="1"/>
    <col min="10523" max="10752" width="9.140625" style="708"/>
    <col min="10753" max="10753" width="3.85546875" style="708" customWidth="1"/>
    <col min="10754" max="10754" width="6.42578125" style="708" customWidth="1"/>
    <col min="10755" max="10755" width="9.7109375" style="708" customWidth="1"/>
    <col min="10756" max="10756" width="16.85546875" style="708" customWidth="1"/>
    <col min="10757" max="10757" width="13.42578125" style="708" customWidth="1"/>
    <col min="10758" max="10758" width="11.7109375" style="708" customWidth="1"/>
    <col min="10759" max="10759" width="14" style="708" customWidth="1"/>
    <col min="10760" max="10760" width="9.7109375" style="708" customWidth="1"/>
    <col min="10761" max="10762" width="10.42578125" style="708" customWidth="1"/>
    <col min="10763" max="10763" width="11" style="708" customWidth="1"/>
    <col min="10764" max="10764" width="11.140625" style="708" customWidth="1"/>
    <col min="10765" max="10765" width="10" style="708" customWidth="1"/>
    <col min="10766" max="10766" width="8.85546875" style="708" customWidth="1"/>
    <col min="10767" max="10767" width="8.28515625" style="708" customWidth="1"/>
    <col min="10768" max="10768" width="9.5703125" style="708" customWidth="1"/>
    <col min="10769" max="10769" width="8.5703125" style="708" customWidth="1"/>
    <col min="10770" max="10770" width="9.140625" style="708"/>
    <col min="10771" max="10771" width="8.42578125" style="708" customWidth="1"/>
    <col min="10772" max="10772" width="9.42578125" style="708" customWidth="1"/>
    <col min="10773" max="10773" width="8.42578125" style="708" customWidth="1"/>
    <col min="10774" max="10776" width="9.140625" style="708"/>
    <col min="10777" max="10777" width="11.85546875" style="708" customWidth="1"/>
    <col min="10778" max="10778" width="13" style="708" customWidth="1"/>
    <col min="10779" max="11008" width="9.140625" style="708"/>
    <col min="11009" max="11009" width="3.85546875" style="708" customWidth="1"/>
    <col min="11010" max="11010" width="6.42578125" style="708" customWidth="1"/>
    <col min="11011" max="11011" width="9.7109375" style="708" customWidth="1"/>
    <col min="11012" max="11012" width="16.85546875" style="708" customWidth="1"/>
    <col min="11013" max="11013" width="13.42578125" style="708" customWidth="1"/>
    <col min="11014" max="11014" width="11.7109375" style="708" customWidth="1"/>
    <col min="11015" max="11015" width="14" style="708" customWidth="1"/>
    <col min="11016" max="11016" width="9.7109375" style="708" customWidth="1"/>
    <col min="11017" max="11018" width="10.42578125" style="708" customWidth="1"/>
    <col min="11019" max="11019" width="11" style="708" customWidth="1"/>
    <col min="11020" max="11020" width="11.140625" style="708" customWidth="1"/>
    <col min="11021" max="11021" width="10" style="708" customWidth="1"/>
    <col min="11022" max="11022" width="8.85546875" style="708" customWidth="1"/>
    <col min="11023" max="11023" width="8.28515625" style="708" customWidth="1"/>
    <col min="11024" max="11024" width="9.5703125" style="708" customWidth="1"/>
    <col min="11025" max="11025" width="8.5703125" style="708" customWidth="1"/>
    <col min="11026" max="11026" width="9.140625" style="708"/>
    <col min="11027" max="11027" width="8.42578125" style="708" customWidth="1"/>
    <col min="11028" max="11028" width="9.42578125" style="708" customWidth="1"/>
    <col min="11029" max="11029" width="8.42578125" style="708" customWidth="1"/>
    <col min="11030" max="11032" width="9.140625" style="708"/>
    <col min="11033" max="11033" width="11.85546875" style="708" customWidth="1"/>
    <col min="11034" max="11034" width="13" style="708" customWidth="1"/>
    <col min="11035" max="11264" width="9.140625" style="708"/>
    <col min="11265" max="11265" width="3.85546875" style="708" customWidth="1"/>
    <col min="11266" max="11266" width="6.42578125" style="708" customWidth="1"/>
    <col min="11267" max="11267" width="9.7109375" style="708" customWidth="1"/>
    <col min="11268" max="11268" width="16.85546875" style="708" customWidth="1"/>
    <col min="11269" max="11269" width="13.42578125" style="708" customWidth="1"/>
    <col min="11270" max="11270" width="11.7109375" style="708" customWidth="1"/>
    <col min="11271" max="11271" width="14" style="708" customWidth="1"/>
    <col min="11272" max="11272" width="9.7109375" style="708" customWidth="1"/>
    <col min="11273" max="11274" width="10.42578125" style="708" customWidth="1"/>
    <col min="11275" max="11275" width="11" style="708" customWidth="1"/>
    <col min="11276" max="11276" width="11.140625" style="708" customWidth="1"/>
    <col min="11277" max="11277" width="10" style="708" customWidth="1"/>
    <col min="11278" max="11278" width="8.85546875" style="708" customWidth="1"/>
    <col min="11279" max="11279" width="8.28515625" style="708" customWidth="1"/>
    <col min="11280" max="11280" width="9.5703125" style="708" customWidth="1"/>
    <col min="11281" max="11281" width="8.5703125" style="708" customWidth="1"/>
    <col min="11282" max="11282" width="9.140625" style="708"/>
    <col min="11283" max="11283" width="8.42578125" style="708" customWidth="1"/>
    <col min="11284" max="11284" width="9.42578125" style="708" customWidth="1"/>
    <col min="11285" max="11285" width="8.42578125" style="708" customWidth="1"/>
    <col min="11286" max="11288" width="9.140625" style="708"/>
    <col min="11289" max="11289" width="11.85546875" style="708" customWidth="1"/>
    <col min="11290" max="11290" width="13" style="708" customWidth="1"/>
    <col min="11291" max="11520" width="9.140625" style="708"/>
    <col min="11521" max="11521" width="3.85546875" style="708" customWidth="1"/>
    <col min="11522" max="11522" width="6.42578125" style="708" customWidth="1"/>
    <col min="11523" max="11523" width="9.7109375" style="708" customWidth="1"/>
    <col min="11524" max="11524" width="16.85546875" style="708" customWidth="1"/>
    <col min="11525" max="11525" width="13.42578125" style="708" customWidth="1"/>
    <col min="11526" max="11526" width="11.7109375" style="708" customWidth="1"/>
    <col min="11527" max="11527" width="14" style="708" customWidth="1"/>
    <col min="11528" max="11528" width="9.7109375" style="708" customWidth="1"/>
    <col min="11529" max="11530" width="10.42578125" style="708" customWidth="1"/>
    <col min="11531" max="11531" width="11" style="708" customWidth="1"/>
    <col min="11532" max="11532" width="11.140625" style="708" customWidth="1"/>
    <col min="11533" max="11533" width="10" style="708" customWidth="1"/>
    <col min="11534" max="11534" width="8.85546875" style="708" customWidth="1"/>
    <col min="11535" max="11535" width="8.28515625" style="708" customWidth="1"/>
    <col min="11536" max="11536" width="9.5703125" style="708" customWidth="1"/>
    <col min="11537" max="11537" width="8.5703125" style="708" customWidth="1"/>
    <col min="11538" max="11538" width="9.140625" style="708"/>
    <col min="11539" max="11539" width="8.42578125" style="708" customWidth="1"/>
    <col min="11540" max="11540" width="9.42578125" style="708" customWidth="1"/>
    <col min="11541" max="11541" width="8.42578125" style="708" customWidth="1"/>
    <col min="11542" max="11544" width="9.140625" style="708"/>
    <col min="11545" max="11545" width="11.85546875" style="708" customWidth="1"/>
    <col min="11546" max="11546" width="13" style="708" customWidth="1"/>
    <col min="11547" max="11776" width="9.140625" style="708"/>
    <col min="11777" max="11777" width="3.85546875" style="708" customWidth="1"/>
    <col min="11778" max="11778" width="6.42578125" style="708" customWidth="1"/>
    <col min="11779" max="11779" width="9.7109375" style="708" customWidth="1"/>
    <col min="11780" max="11780" width="16.85546875" style="708" customWidth="1"/>
    <col min="11781" max="11781" width="13.42578125" style="708" customWidth="1"/>
    <col min="11782" max="11782" width="11.7109375" style="708" customWidth="1"/>
    <col min="11783" max="11783" width="14" style="708" customWidth="1"/>
    <col min="11784" max="11784" width="9.7109375" style="708" customWidth="1"/>
    <col min="11785" max="11786" width="10.42578125" style="708" customWidth="1"/>
    <col min="11787" max="11787" width="11" style="708" customWidth="1"/>
    <col min="11788" max="11788" width="11.140625" style="708" customWidth="1"/>
    <col min="11789" max="11789" width="10" style="708" customWidth="1"/>
    <col min="11790" max="11790" width="8.85546875" style="708" customWidth="1"/>
    <col min="11791" max="11791" width="8.28515625" style="708" customWidth="1"/>
    <col min="11792" max="11792" width="9.5703125" style="708" customWidth="1"/>
    <col min="11793" max="11793" width="8.5703125" style="708" customWidth="1"/>
    <col min="11794" max="11794" width="9.140625" style="708"/>
    <col min="11795" max="11795" width="8.42578125" style="708" customWidth="1"/>
    <col min="11796" max="11796" width="9.42578125" style="708" customWidth="1"/>
    <col min="11797" max="11797" width="8.42578125" style="708" customWidth="1"/>
    <col min="11798" max="11800" width="9.140625" style="708"/>
    <col min="11801" max="11801" width="11.85546875" style="708" customWidth="1"/>
    <col min="11802" max="11802" width="13" style="708" customWidth="1"/>
    <col min="11803" max="12032" width="9.140625" style="708"/>
    <col min="12033" max="12033" width="3.85546875" style="708" customWidth="1"/>
    <col min="12034" max="12034" width="6.42578125" style="708" customWidth="1"/>
    <col min="12035" max="12035" width="9.7109375" style="708" customWidth="1"/>
    <col min="12036" max="12036" width="16.85546875" style="708" customWidth="1"/>
    <col min="12037" max="12037" width="13.42578125" style="708" customWidth="1"/>
    <col min="12038" max="12038" width="11.7109375" style="708" customWidth="1"/>
    <col min="12039" max="12039" width="14" style="708" customWidth="1"/>
    <col min="12040" max="12040" width="9.7109375" style="708" customWidth="1"/>
    <col min="12041" max="12042" width="10.42578125" style="708" customWidth="1"/>
    <col min="12043" max="12043" width="11" style="708" customWidth="1"/>
    <col min="12044" max="12044" width="11.140625" style="708" customWidth="1"/>
    <col min="12045" max="12045" width="10" style="708" customWidth="1"/>
    <col min="12046" max="12046" width="8.85546875" style="708" customWidth="1"/>
    <col min="12047" max="12047" width="8.28515625" style="708" customWidth="1"/>
    <col min="12048" max="12048" width="9.5703125" style="708" customWidth="1"/>
    <col min="12049" max="12049" width="8.5703125" style="708" customWidth="1"/>
    <col min="12050" max="12050" width="9.140625" style="708"/>
    <col min="12051" max="12051" width="8.42578125" style="708" customWidth="1"/>
    <col min="12052" max="12052" width="9.42578125" style="708" customWidth="1"/>
    <col min="12053" max="12053" width="8.42578125" style="708" customWidth="1"/>
    <col min="12054" max="12056" width="9.140625" style="708"/>
    <col min="12057" max="12057" width="11.85546875" style="708" customWidth="1"/>
    <col min="12058" max="12058" width="13" style="708" customWidth="1"/>
    <col min="12059" max="12288" width="9.140625" style="708"/>
    <col min="12289" max="12289" width="3.85546875" style="708" customWidth="1"/>
    <col min="12290" max="12290" width="6.42578125" style="708" customWidth="1"/>
    <col min="12291" max="12291" width="9.7109375" style="708" customWidth="1"/>
    <col min="12292" max="12292" width="16.85546875" style="708" customWidth="1"/>
    <col min="12293" max="12293" width="13.42578125" style="708" customWidth="1"/>
    <col min="12294" max="12294" width="11.7109375" style="708" customWidth="1"/>
    <col min="12295" max="12295" width="14" style="708" customWidth="1"/>
    <col min="12296" max="12296" width="9.7109375" style="708" customWidth="1"/>
    <col min="12297" max="12298" width="10.42578125" style="708" customWidth="1"/>
    <col min="12299" max="12299" width="11" style="708" customWidth="1"/>
    <col min="12300" max="12300" width="11.140625" style="708" customWidth="1"/>
    <col min="12301" max="12301" width="10" style="708" customWidth="1"/>
    <col min="12302" max="12302" width="8.85546875" style="708" customWidth="1"/>
    <col min="12303" max="12303" width="8.28515625" style="708" customWidth="1"/>
    <col min="12304" max="12304" width="9.5703125" style="708" customWidth="1"/>
    <col min="12305" max="12305" width="8.5703125" style="708" customWidth="1"/>
    <col min="12306" max="12306" width="9.140625" style="708"/>
    <col min="12307" max="12307" width="8.42578125" style="708" customWidth="1"/>
    <col min="12308" max="12308" width="9.42578125" style="708" customWidth="1"/>
    <col min="12309" max="12309" width="8.42578125" style="708" customWidth="1"/>
    <col min="12310" max="12312" width="9.140625" style="708"/>
    <col min="12313" max="12313" width="11.85546875" style="708" customWidth="1"/>
    <col min="12314" max="12314" width="13" style="708" customWidth="1"/>
    <col min="12315" max="12544" width="9.140625" style="708"/>
    <col min="12545" max="12545" width="3.85546875" style="708" customWidth="1"/>
    <col min="12546" max="12546" width="6.42578125" style="708" customWidth="1"/>
    <col min="12547" max="12547" width="9.7109375" style="708" customWidth="1"/>
    <col min="12548" max="12548" width="16.85546875" style="708" customWidth="1"/>
    <col min="12549" max="12549" width="13.42578125" style="708" customWidth="1"/>
    <col min="12550" max="12550" width="11.7109375" style="708" customWidth="1"/>
    <col min="12551" max="12551" width="14" style="708" customWidth="1"/>
    <col min="12552" max="12552" width="9.7109375" style="708" customWidth="1"/>
    <col min="12553" max="12554" width="10.42578125" style="708" customWidth="1"/>
    <col min="12555" max="12555" width="11" style="708" customWidth="1"/>
    <col min="12556" max="12556" width="11.140625" style="708" customWidth="1"/>
    <col min="12557" max="12557" width="10" style="708" customWidth="1"/>
    <col min="12558" max="12558" width="8.85546875" style="708" customWidth="1"/>
    <col min="12559" max="12559" width="8.28515625" style="708" customWidth="1"/>
    <col min="12560" max="12560" width="9.5703125" style="708" customWidth="1"/>
    <col min="12561" max="12561" width="8.5703125" style="708" customWidth="1"/>
    <col min="12562" max="12562" width="9.140625" style="708"/>
    <col min="12563" max="12563" width="8.42578125" style="708" customWidth="1"/>
    <col min="12564" max="12564" width="9.42578125" style="708" customWidth="1"/>
    <col min="12565" max="12565" width="8.42578125" style="708" customWidth="1"/>
    <col min="12566" max="12568" width="9.140625" style="708"/>
    <col min="12569" max="12569" width="11.85546875" style="708" customWidth="1"/>
    <col min="12570" max="12570" width="13" style="708" customWidth="1"/>
    <col min="12571" max="12800" width="9.140625" style="708"/>
    <col min="12801" max="12801" width="3.85546875" style="708" customWidth="1"/>
    <col min="12802" max="12802" width="6.42578125" style="708" customWidth="1"/>
    <col min="12803" max="12803" width="9.7109375" style="708" customWidth="1"/>
    <col min="12804" max="12804" width="16.85546875" style="708" customWidth="1"/>
    <col min="12805" max="12805" width="13.42578125" style="708" customWidth="1"/>
    <col min="12806" max="12806" width="11.7109375" style="708" customWidth="1"/>
    <col min="12807" max="12807" width="14" style="708" customWidth="1"/>
    <col min="12808" max="12808" width="9.7109375" style="708" customWidth="1"/>
    <col min="12809" max="12810" width="10.42578125" style="708" customWidth="1"/>
    <col min="12811" max="12811" width="11" style="708" customWidth="1"/>
    <col min="12812" max="12812" width="11.140625" style="708" customWidth="1"/>
    <col min="12813" max="12813" width="10" style="708" customWidth="1"/>
    <col min="12814" max="12814" width="8.85546875" style="708" customWidth="1"/>
    <col min="12815" max="12815" width="8.28515625" style="708" customWidth="1"/>
    <col min="12816" max="12816" width="9.5703125" style="708" customWidth="1"/>
    <col min="12817" max="12817" width="8.5703125" style="708" customWidth="1"/>
    <col min="12818" max="12818" width="9.140625" style="708"/>
    <col min="12819" max="12819" width="8.42578125" style="708" customWidth="1"/>
    <col min="12820" max="12820" width="9.42578125" style="708" customWidth="1"/>
    <col min="12821" max="12821" width="8.42578125" style="708" customWidth="1"/>
    <col min="12822" max="12824" width="9.140625" style="708"/>
    <col min="12825" max="12825" width="11.85546875" style="708" customWidth="1"/>
    <col min="12826" max="12826" width="13" style="708" customWidth="1"/>
    <col min="12827" max="13056" width="9.140625" style="708"/>
    <col min="13057" max="13057" width="3.85546875" style="708" customWidth="1"/>
    <col min="13058" max="13058" width="6.42578125" style="708" customWidth="1"/>
    <col min="13059" max="13059" width="9.7109375" style="708" customWidth="1"/>
    <col min="13060" max="13060" width="16.85546875" style="708" customWidth="1"/>
    <col min="13061" max="13061" width="13.42578125" style="708" customWidth="1"/>
    <col min="13062" max="13062" width="11.7109375" style="708" customWidth="1"/>
    <col min="13063" max="13063" width="14" style="708" customWidth="1"/>
    <col min="13064" max="13064" width="9.7109375" style="708" customWidth="1"/>
    <col min="13065" max="13066" width="10.42578125" style="708" customWidth="1"/>
    <col min="13067" max="13067" width="11" style="708" customWidth="1"/>
    <col min="13068" max="13068" width="11.140625" style="708" customWidth="1"/>
    <col min="13069" max="13069" width="10" style="708" customWidth="1"/>
    <col min="13070" max="13070" width="8.85546875" style="708" customWidth="1"/>
    <col min="13071" max="13071" width="8.28515625" style="708" customWidth="1"/>
    <col min="13072" max="13072" width="9.5703125" style="708" customWidth="1"/>
    <col min="13073" max="13073" width="8.5703125" style="708" customWidth="1"/>
    <col min="13074" max="13074" width="9.140625" style="708"/>
    <col min="13075" max="13075" width="8.42578125" style="708" customWidth="1"/>
    <col min="13076" max="13076" width="9.42578125" style="708" customWidth="1"/>
    <col min="13077" max="13077" width="8.42578125" style="708" customWidth="1"/>
    <col min="13078" max="13080" width="9.140625" style="708"/>
    <col min="13081" max="13081" width="11.85546875" style="708" customWidth="1"/>
    <col min="13082" max="13082" width="13" style="708" customWidth="1"/>
    <col min="13083" max="13312" width="9.140625" style="708"/>
    <col min="13313" max="13313" width="3.85546875" style="708" customWidth="1"/>
    <col min="13314" max="13314" width="6.42578125" style="708" customWidth="1"/>
    <col min="13315" max="13315" width="9.7109375" style="708" customWidth="1"/>
    <col min="13316" max="13316" width="16.85546875" style="708" customWidth="1"/>
    <col min="13317" max="13317" width="13.42578125" style="708" customWidth="1"/>
    <col min="13318" max="13318" width="11.7109375" style="708" customWidth="1"/>
    <col min="13319" max="13319" width="14" style="708" customWidth="1"/>
    <col min="13320" max="13320" width="9.7109375" style="708" customWidth="1"/>
    <col min="13321" max="13322" width="10.42578125" style="708" customWidth="1"/>
    <col min="13323" max="13323" width="11" style="708" customWidth="1"/>
    <col min="13324" max="13324" width="11.140625" style="708" customWidth="1"/>
    <col min="13325" max="13325" width="10" style="708" customWidth="1"/>
    <col min="13326" max="13326" width="8.85546875" style="708" customWidth="1"/>
    <col min="13327" max="13327" width="8.28515625" style="708" customWidth="1"/>
    <col min="13328" max="13328" width="9.5703125" style="708" customWidth="1"/>
    <col min="13329" max="13329" width="8.5703125" style="708" customWidth="1"/>
    <col min="13330" max="13330" width="9.140625" style="708"/>
    <col min="13331" max="13331" width="8.42578125" style="708" customWidth="1"/>
    <col min="13332" max="13332" width="9.42578125" style="708" customWidth="1"/>
    <col min="13333" max="13333" width="8.42578125" style="708" customWidth="1"/>
    <col min="13334" max="13336" width="9.140625" style="708"/>
    <col min="13337" max="13337" width="11.85546875" style="708" customWidth="1"/>
    <col min="13338" max="13338" width="13" style="708" customWidth="1"/>
    <col min="13339" max="13568" width="9.140625" style="708"/>
    <col min="13569" max="13569" width="3.85546875" style="708" customWidth="1"/>
    <col min="13570" max="13570" width="6.42578125" style="708" customWidth="1"/>
    <col min="13571" max="13571" width="9.7109375" style="708" customWidth="1"/>
    <col min="13572" max="13572" width="16.85546875" style="708" customWidth="1"/>
    <col min="13573" max="13573" width="13.42578125" style="708" customWidth="1"/>
    <col min="13574" max="13574" width="11.7109375" style="708" customWidth="1"/>
    <col min="13575" max="13575" width="14" style="708" customWidth="1"/>
    <col min="13576" max="13576" width="9.7109375" style="708" customWidth="1"/>
    <col min="13577" max="13578" width="10.42578125" style="708" customWidth="1"/>
    <col min="13579" max="13579" width="11" style="708" customWidth="1"/>
    <col min="13580" max="13580" width="11.140625" style="708" customWidth="1"/>
    <col min="13581" max="13581" width="10" style="708" customWidth="1"/>
    <col min="13582" max="13582" width="8.85546875" style="708" customWidth="1"/>
    <col min="13583" max="13583" width="8.28515625" style="708" customWidth="1"/>
    <col min="13584" max="13584" width="9.5703125" style="708" customWidth="1"/>
    <col min="13585" max="13585" width="8.5703125" style="708" customWidth="1"/>
    <col min="13586" max="13586" width="9.140625" style="708"/>
    <col min="13587" max="13587" width="8.42578125" style="708" customWidth="1"/>
    <col min="13588" max="13588" width="9.42578125" style="708" customWidth="1"/>
    <col min="13589" max="13589" width="8.42578125" style="708" customWidth="1"/>
    <col min="13590" max="13592" width="9.140625" style="708"/>
    <col min="13593" max="13593" width="11.85546875" style="708" customWidth="1"/>
    <col min="13594" max="13594" width="13" style="708" customWidth="1"/>
    <col min="13595" max="13824" width="9.140625" style="708"/>
    <col min="13825" max="13825" width="3.85546875" style="708" customWidth="1"/>
    <col min="13826" max="13826" width="6.42578125" style="708" customWidth="1"/>
    <col min="13827" max="13827" width="9.7109375" style="708" customWidth="1"/>
    <col min="13828" max="13828" width="16.85546875" style="708" customWidth="1"/>
    <col min="13829" max="13829" width="13.42578125" style="708" customWidth="1"/>
    <col min="13830" max="13830" width="11.7109375" style="708" customWidth="1"/>
    <col min="13831" max="13831" width="14" style="708" customWidth="1"/>
    <col min="13832" max="13832" width="9.7109375" style="708" customWidth="1"/>
    <col min="13833" max="13834" width="10.42578125" style="708" customWidth="1"/>
    <col min="13835" max="13835" width="11" style="708" customWidth="1"/>
    <col min="13836" max="13836" width="11.140625" style="708" customWidth="1"/>
    <col min="13837" max="13837" width="10" style="708" customWidth="1"/>
    <col min="13838" max="13838" width="8.85546875" style="708" customWidth="1"/>
    <col min="13839" max="13839" width="8.28515625" style="708" customWidth="1"/>
    <col min="13840" max="13840" width="9.5703125" style="708" customWidth="1"/>
    <col min="13841" max="13841" width="8.5703125" style="708" customWidth="1"/>
    <col min="13842" max="13842" width="9.140625" style="708"/>
    <col min="13843" max="13843" width="8.42578125" style="708" customWidth="1"/>
    <col min="13844" max="13844" width="9.42578125" style="708" customWidth="1"/>
    <col min="13845" max="13845" width="8.42578125" style="708" customWidth="1"/>
    <col min="13846" max="13848" width="9.140625" style="708"/>
    <col min="13849" max="13849" width="11.85546875" style="708" customWidth="1"/>
    <col min="13850" max="13850" width="13" style="708" customWidth="1"/>
    <col min="13851" max="14080" width="9.140625" style="708"/>
    <col min="14081" max="14081" width="3.85546875" style="708" customWidth="1"/>
    <col min="14082" max="14082" width="6.42578125" style="708" customWidth="1"/>
    <col min="14083" max="14083" width="9.7109375" style="708" customWidth="1"/>
    <col min="14084" max="14084" width="16.85546875" style="708" customWidth="1"/>
    <col min="14085" max="14085" width="13.42578125" style="708" customWidth="1"/>
    <col min="14086" max="14086" width="11.7109375" style="708" customWidth="1"/>
    <col min="14087" max="14087" width="14" style="708" customWidth="1"/>
    <col min="14088" max="14088" width="9.7109375" style="708" customWidth="1"/>
    <col min="14089" max="14090" width="10.42578125" style="708" customWidth="1"/>
    <col min="14091" max="14091" width="11" style="708" customWidth="1"/>
    <col min="14092" max="14092" width="11.140625" style="708" customWidth="1"/>
    <col min="14093" max="14093" width="10" style="708" customWidth="1"/>
    <col min="14094" max="14094" width="8.85546875" style="708" customWidth="1"/>
    <col min="14095" max="14095" width="8.28515625" style="708" customWidth="1"/>
    <col min="14096" max="14096" width="9.5703125" style="708" customWidth="1"/>
    <col min="14097" max="14097" width="8.5703125" style="708" customWidth="1"/>
    <col min="14098" max="14098" width="9.140625" style="708"/>
    <col min="14099" max="14099" width="8.42578125" style="708" customWidth="1"/>
    <col min="14100" max="14100" width="9.42578125" style="708" customWidth="1"/>
    <col min="14101" max="14101" width="8.42578125" style="708" customWidth="1"/>
    <col min="14102" max="14104" width="9.140625" style="708"/>
    <col min="14105" max="14105" width="11.85546875" style="708" customWidth="1"/>
    <col min="14106" max="14106" width="13" style="708" customWidth="1"/>
    <col min="14107" max="14336" width="9.140625" style="708"/>
    <col min="14337" max="14337" width="3.85546875" style="708" customWidth="1"/>
    <col min="14338" max="14338" width="6.42578125" style="708" customWidth="1"/>
    <col min="14339" max="14339" width="9.7109375" style="708" customWidth="1"/>
    <col min="14340" max="14340" width="16.85546875" style="708" customWidth="1"/>
    <col min="14341" max="14341" width="13.42578125" style="708" customWidth="1"/>
    <col min="14342" max="14342" width="11.7109375" style="708" customWidth="1"/>
    <col min="14343" max="14343" width="14" style="708" customWidth="1"/>
    <col min="14344" max="14344" width="9.7109375" style="708" customWidth="1"/>
    <col min="14345" max="14346" width="10.42578125" style="708" customWidth="1"/>
    <col min="14347" max="14347" width="11" style="708" customWidth="1"/>
    <col min="14348" max="14348" width="11.140625" style="708" customWidth="1"/>
    <col min="14349" max="14349" width="10" style="708" customWidth="1"/>
    <col min="14350" max="14350" width="8.85546875" style="708" customWidth="1"/>
    <col min="14351" max="14351" width="8.28515625" style="708" customWidth="1"/>
    <col min="14352" max="14352" width="9.5703125" style="708" customWidth="1"/>
    <col min="14353" max="14353" width="8.5703125" style="708" customWidth="1"/>
    <col min="14354" max="14354" width="9.140625" style="708"/>
    <col min="14355" max="14355" width="8.42578125" style="708" customWidth="1"/>
    <col min="14356" max="14356" width="9.42578125" style="708" customWidth="1"/>
    <col min="14357" max="14357" width="8.42578125" style="708" customWidth="1"/>
    <col min="14358" max="14360" width="9.140625" style="708"/>
    <col min="14361" max="14361" width="11.85546875" style="708" customWidth="1"/>
    <col min="14362" max="14362" width="13" style="708" customWidth="1"/>
    <col min="14363" max="14592" width="9.140625" style="708"/>
    <col min="14593" max="14593" width="3.85546875" style="708" customWidth="1"/>
    <col min="14594" max="14594" width="6.42578125" style="708" customWidth="1"/>
    <col min="14595" max="14595" width="9.7109375" style="708" customWidth="1"/>
    <col min="14596" max="14596" width="16.85546875" style="708" customWidth="1"/>
    <col min="14597" max="14597" width="13.42578125" style="708" customWidth="1"/>
    <col min="14598" max="14598" width="11.7109375" style="708" customWidth="1"/>
    <col min="14599" max="14599" width="14" style="708" customWidth="1"/>
    <col min="14600" max="14600" width="9.7109375" style="708" customWidth="1"/>
    <col min="14601" max="14602" width="10.42578125" style="708" customWidth="1"/>
    <col min="14603" max="14603" width="11" style="708" customWidth="1"/>
    <col min="14604" max="14604" width="11.140625" style="708" customWidth="1"/>
    <col min="14605" max="14605" width="10" style="708" customWidth="1"/>
    <col min="14606" max="14606" width="8.85546875" style="708" customWidth="1"/>
    <col min="14607" max="14607" width="8.28515625" style="708" customWidth="1"/>
    <col min="14608" max="14608" width="9.5703125" style="708" customWidth="1"/>
    <col min="14609" max="14609" width="8.5703125" style="708" customWidth="1"/>
    <col min="14610" max="14610" width="9.140625" style="708"/>
    <col min="14611" max="14611" width="8.42578125" style="708" customWidth="1"/>
    <col min="14612" max="14612" width="9.42578125" style="708" customWidth="1"/>
    <col min="14613" max="14613" width="8.42578125" style="708" customWidth="1"/>
    <col min="14614" max="14616" width="9.140625" style="708"/>
    <col min="14617" max="14617" width="11.85546875" style="708" customWidth="1"/>
    <col min="14618" max="14618" width="13" style="708" customWidth="1"/>
    <col min="14619" max="14848" width="9.140625" style="708"/>
    <col min="14849" max="14849" width="3.85546875" style="708" customWidth="1"/>
    <col min="14850" max="14850" width="6.42578125" style="708" customWidth="1"/>
    <col min="14851" max="14851" width="9.7109375" style="708" customWidth="1"/>
    <col min="14852" max="14852" width="16.85546875" style="708" customWidth="1"/>
    <col min="14853" max="14853" width="13.42578125" style="708" customWidth="1"/>
    <col min="14854" max="14854" width="11.7109375" style="708" customWidth="1"/>
    <col min="14855" max="14855" width="14" style="708" customWidth="1"/>
    <col min="14856" max="14856" width="9.7109375" style="708" customWidth="1"/>
    <col min="14857" max="14858" width="10.42578125" style="708" customWidth="1"/>
    <col min="14859" max="14859" width="11" style="708" customWidth="1"/>
    <col min="14860" max="14860" width="11.140625" style="708" customWidth="1"/>
    <col min="14861" max="14861" width="10" style="708" customWidth="1"/>
    <col min="14862" max="14862" width="8.85546875" style="708" customWidth="1"/>
    <col min="14863" max="14863" width="8.28515625" style="708" customWidth="1"/>
    <col min="14864" max="14864" width="9.5703125" style="708" customWidth="1"/>
    <col min="14865" max="14865" width="8.5703125" style="708" customWidth="1"/>
    <col min="14866" max="14866" width="9.140625" style="708"/>
    <col min="14867" max="14867" width="8.42578125" style="708" customWidth="1"/>
    <col min="14868" max="14868" width="9.42578125" style="708" customWidth="1"/>
    <col min="14869" max="14869" width="8.42578125" style="708" customWidth="1"/>
    <col min="14870" max="14872" width="9.140625" style="708"/>
    <col min="14873" max="14873" width="11.85546875" style="708" customWidth="1"/>
    <col min="14874" max="14874" width="13" style="708" customWidth="1"/>
    <col min="14875" max="15104" width="9.140625" style="708"/>
    <col min="15105" max="15105" width="3.85546875" style="708" customWidth="1"/>
    <col min="15106" max="15106" width="6.42578125" style="708" customWidth="1"/>
    <col min="15107" max="15107" width="9.7109375" style="708" customWidth="1"/>
    <col min="15108" max="15108" width="16.85546875" style="708" customWidth="1"/>
    <col min="15109" max="15109" width="13.42578125" style="708" customWidth="1"/>
    <col min="15110" max="15110" width="11.7109375" style="708" customWidth="1"/>
    <col min="15111" max="15111" width="14" style="708" customWidth="1"/>
    <col min="15112" max="15112" width="9.7109375" style="708" customWidth="1"/>
    <col min="15113" max="15114" width="10.42578125" style="708" customWidth="1"/>
    <col min="15115" max="15115" width="11" style="708" customWidth="1"/>
    <col min="15116" max="15116" width="11.140625" style="708" customWidth="1"/>
    <col min="15117" max="15117" width="10" style="708" customWidth="1"/>
    <col min="15118" max="15118" width="8.85546875" style="708" customWidth="1"/>
    <col min="15119" max="15119" width="8.28515625" style="708" customWidth="1"/>
    <col min="15120" max="15120" width="9.5703125" style="708" customWidth="1"/>
    <col min="15121" max="15121" width="8.5703125" style="708" customWidth="1"/>
    <col min="15122" max="15122" width="9.140625" style="708"/>
    <col min="15123" max="15123" width="8.42578125" style="708" customWidth="1"/>
    <col min="15124" max="15124" width="9.42578125" style="708" customWidth="1"/>
    <col min="15125" max="15125" width="8.42578125" style="708" customWidth="1"/>
    <col min="15126" max="15128" width="9.140625" style="708"/>
    <col min="15129" max="15129" width="11.85546875" style="708" customWidth="1"/>
    <col min="15130" max="15130" width="13" style="708" customWidth="1"/>
    <col min="15131" max="15360" width="9.140625" style="708"/>
    <col min="15361" max="15361" width="3.85546875" style="708" customWidth="1"/>
    <col min="15362" max="15362" width="6.42578125" style="708" customWidth="1"/>
    <col min="15363" max="15363" width="9.7109375" style="708" customWidth="1"/>
    <col min="15364" max="15364" width="16.85546875" style="708" customWidth="1"/>
    <col min="15365" max="15365" width="13.42578125" style="708" customWidth="1"/>
    <col min="15366" max="15366" width="11.7109375" style="708" customWidth="1"/>
    <col min="15367" max="15367" width="14" style="708" customWidth="1"/>
    <col min="15368" max="15368" width="9.7109375" style="708" customWidth="1"/>
    <col min="15369" max="15370" width="10.42578125" style="708" customWidth="1"/>
    <col min="15371" max="15371" width="11" style="708" customWidth="1"/>
    <col min="15372" max="15372" width="11.140625" style="708" customWidth="1"/>
    <col min="15373" max="15373" width="10" style="708" customWidth="1"/>
    <col min="15374" max="15374" width="8.85546875" style="708" customWidth="1"/>
    <col min="15375" max="15375" width="8.28515625" style="708" customWidth="1"/>
    <col min="15376" max="15376" width="9.5703125" style="708" customWidth="1"/>
    <col min="15377" max="15377" width="8.5703125" style="708" customWidth="1"/>
    <col min="15378" max="15378" width="9.140625" style="708"/>
    <col min="15379" max="15379" width="8.42578125" style="708" customWidth="1"/>
    <col min="15380" max="15380" width="9.42578125" style="708" customWidth="1"/>
    <col min="15381" max="15381" width="8.42578125" style="708" customWidth="1"/>
    <col min="15382" max="15384" width="9.140625" style="708"/>
    <col min="15385" max="15385" width="11.85546875" style="708" customWidth="1"/>
    <col min="15386" max="15386" width="13" style="708" customWidth="1"/>
    <col min="15387" max="15616" width="9.140625" style="708"/>
    <col min="15617" max="15617" width="3.85546875" style="708" customWidth="1"/>
    <col min="15618" max="15618" width="6.42578125" style="708" customWidth="1"/>
    <col min="15619" max="15619" width="9.7109375" style="708" customWidth="1"/>
    <col min="15620" max="15620" width="16.85546875" style="708" customWidth="1"/>
    <col min="15621" max="15621" width="13.42578125" style="708" customWidth="1"/>
    <col min="15622" max="15622" width="11.7109375" style="708" customWidth="1"/>
    <col min="15623" max="15623" width="14" style="708" customWidth="1"/>
    <col min="15624" max="15624" width="9.7109375" style="708" customWidth="1"/>
    <col min="15625" max="15626" width="10.42578125" style="708" customWidth="1"/>
    <col min="15627" max="15627" width="11" style="708" customWidth="1"/>
    <col min="15628" max="15628" width="11.140625" style="708" customWidth="1"/>
    <col min="15629" max="15629" width="10" style="708" customWidth="1"/>
    <col min="15630" max="15630" width="8.85546875" style="708" customWidth="1"/>
    <col min="15631" max="15631" width="8.28515625" style="708" customWidth="1"/>
    <col min="15632" max="15632" width="9.5703125" style="708" customWidth="1"/>
    <col min="15633" max="15633" width="8.5703125" style="708" customWidth="1"/>
    <col min="15634" max="15634" width="9.140625" style="708"/>
    <col min="15635" max="15635" width="8.42578125" style="708" customWidth="1"/>
    <col min="15636" max="15636" width="9.42578125" style="708" customWidth="1"/>
    <col min="15637" max="15637" width="8.42578125" style="708" customWidth="1"/>
    <col min="15638" max="15640" width="9.140625" style="708"/>
    <col min="15641" max="15641" width="11.85546875" style="708" customWidth="1"/>
    <col min="15642" max="15642" width="13" style="708" customWidth="1"/>
    <col min="15643" max="15872" width="9.140625" style="708"/>
    <col min="15873" max="15873" width="3.85546875" style="708" customWidth="1"/>
    <col min="15874" max="15874" width="6.42578125" style="708" customWidth="1"/>
    <col min="15875" max="15875" width="9.7109375" style="708" customWidth="1"/>
    <col min="15876" max="15876" width="16.85546875" style="708" customWidth="1"/>
    <col min="15877" max="15877" width="13.42578125" style="708" customWidth="1"/>
    <col min="15878" max="15878" width="11.7109375" style="708" customWidth="1"/>
    <col min="15879" max="15879" width="14" style="708" customWidth="1"/>
    <col min="15880" max="15880" width="9.7109375" style="708" customWidth="1"/>
    <col min="15881" max="15882" width="10.42578125" style="708" customWidth="1"/>
    <col min="15883" max="15883" width="11" style="708" customWidth="1"/>
    <col min="15884" max="15884" width="11.140625" style="708" customWidth="1"/>
    <col min="15885" max="15885" width="10" style="708" customWidth="1"/>
    <col min="15886" max="15886" width="8.85546875" style="708" customWidth="1"/>
    <col min="15887" max="15887" width="8.28515625" style="708" customWidth="1"/>
    <col min="15888" max="15888" width="9.5703125" style="708" customWidth="1"/>
    <col min="15889" max="15889" width="8.5703125" style="708" customWidth="1"/>
    <col min="15890" max="15890" width="9.140625" style="708"/>
    <col min="15891" max="15891" width="8.42578125" style="708" customWidth="1"/>
    <col min="15892" max="15892" width="9.42578125" style="708" customWidth="1"/>
    <col min="15893" max="15893" width="8.42578125" style="708" customWidth="1"/>
    <col min="15894" max="15896" width="9.140625" style="708"/>
    <col min="15897" max="15897" width="11.85546875" style="708" customWidth="1"/>
    <col min="15898" max="15898" width="13" style="708" customWidth="1"/>
    <col min="15899" max="16128" width="9.140625" style="708"/>
    <col min="16129" max="16129" width="3.85546875" style="708" customWidth="1"/>
    <col min="16130" max="16130" width="6.42578125" style="708" customWidth="1"/>
    <col min="16131" max="16131" width="9.7109375" style="708" customWidth="1"/>
    <col min="16132" max="16132" width="16.85546875" style="708" customWidth="1"/>
    <col min="16133" max="16133" width="13.42578125" style="708" customWidth="1"/>
    <col min="16134" max="16134" width="11.7109375" style="708" customWidth="1"/>
    <col min="16135" max="16135" width="14" style="708" customWidth="1"/>
    <col min="16136" max="16136" width="9.7109375" style="708" customWidth="1"/>
    <col min="16137" max="16138" width="10.42578125" style="708" customWidth="1"/>
    <col min="16139" max="16139" width="11" style="708" customWidth="1"/>
    <col min="16140" max="16140" width="11.140625" style="708" customWidth="1"/>
    <col min="16141" max="16141" width="10" style="708" customWidth="1"/>
    <col min="16142" max="16142" width="8.85546875" style="708" customWidth="1"/>
    <col min="16143" max="16143" width="8.28515625" style="708" customWidth="1"/>
    <col min="16144" max="16144" width="9.5703125" style="708" customWidth="1"/>
    <col min="16145" max="16145" width="8.5703125" style="708" customWidth="1"/>
    <col min="16146" max="16146" width="9.140625" style="708"/>
    <col min="16147" max="16147" width="8.42578125" style="708" customWidth="1"/>
    <col min="16148" max="16148" width="9.42578125" style="708" customWidth="1"/>
    <col min="16149" max="16149" width="8.42578125" style="708" customWidth="1"/>
    <col min="16150" max="16152" width="9.140625" style="708"/>
    <col min="16153" max="16153" width="11.85546875" style="708" customWidth="1"/>
    <col min="16154" max="16154" width="13" style="708" customWidth="1"/>
    <col min="16155" max="16384" width="9.140625" style="708"/>
  </cols>
  <sheetData>
    <row r="1" spans="1:42" ht="15.75" x14ac:dyDescent="0.2">
      <c r="A1" s="703" t="s">
        <v>518</v>
      </c>
      <c r="B1" s="704"/>
      <c r="C1" s="704"/>
      <c r="D1" s="704"/>
      <c r="E1" s="704"/>
      <c r="F1" s="704"/>
      <c r="G1" s="704"/>
      <c r="H1" s="704"/>
      <c r="I1" s="705"/>
      <c r="J1" s="705"/>
      <c r="K1" s="705"/>
      <c r="L1" s="705"/>
      <c r="M1" s="705"/>
      <c r="N1" s="705"/>
      <c r="O1" s="705"/>
      <c r="P1" s="706"/>
      <c r="Q1" s="706"/>
      <c r="R1" s="706"/>
      <c r="S1" s="706"/>
      <c r="T1" s="706"/>
      <c r="U1" s="706"/>
      <c r="V1" s="706"/>
      <c r="W1" s="707"/>
      <c r="X1" s="707"/>
      <c r="Y1" s="707"/>
      <c r="Z1" s="707"/>
      <c r="AA1" s="707"/>
      <c r="AB1" s="707"/>
    </row>
    <row r="2" spans="1:42" s="710" customFormat="1" ht="15" customHeight="1" x14ac:dyDescent="0.2">
      <c r="A2" s="709"/>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row>
    <row r="3" spans="1:42" s="710" customFormat="1" ht="15" customHeight="1" x14ac:dyDescent="0.2">
      <c r="A3" s="711" t="s">
        <v>1109</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row>
    <row r="4" spans="1:42" s="710" customFormat="1" ht="15" customHeight="1" thickBot="1" x14ac:dyDescent="0.25">
      <c r="A4" s="709"/>
      <c r="B4" s="709"/>
      <c r="C4" s="709"/>
      <c r="D4" s="709"/>
      <c r="E4" s="709"/>
      <c r="F4" s="709"/>
      <c r="G4" s="709"/>
      <c r="H4" s="709"/>
      <c r="I4" s="709"/>
      <c r="J4" s="709"/>
      <c r="K4" s="709"/>
      <c r="L4" s="709"/>
      <c r="M4" s="709"/>
      <c r="N4" s="709"/>
      <c r="O4" s="709"/>
      <c r="P4" s="709"/>
      <c r="Q4" s="709"/>
      <c r="R4" s="705"/>
      <c r="S4" s="709"/>
      <c r="T4" s="709"/>
      <c r="U4" s="709"/>
      <c r="V4" s="709"/>
      <c r="W4" s="709"/>
      <c r="X4" s="709"/>
      <c r="Y4" s="709"/>
      <c r="Z4" s="712" t="s">
        <v>477</v>
      </c>
      <c r="AA4" s="709"/>
      <c r="AB4" s="709"/>
    </row>
    <row r="5" spans="1:42" ht="28.5" customHeight="1" thickBot="1" x14ac:dyDescent="0.25">
      <c r="A5" s="924" t="s">
        <v>459</v>
      </c>
      <c r="B5" s="927" t="s">
        <v>611</v>
      </c>
      <c r="C5" s="928"/>
      <c r="D5" s="929"/>
      <c r="E5" s="936" t="s">
        <v>614</v>
      </c>
      <c r="F5" s="937"/>
      <c r="G5" s="937"/>
      <c r="H5" s="937"/>
      <c r="I5" s="937"/>
      <c r="J5" s="937"/>
      <c r="K5" s="937"/>
      <c r="L5" s="937"/>
      <c r="M5" s="937"/>
      <c r="N5" s="937"/>
      <c r="O5" s="937"/>
      <c r="P5" s="937"/>
      <c r="Q5" s="937"/>
      <c r="R5" s="937"/>
      <c r="S5" s="937"/>
      <c r="T5" s="937"/>
      <c r="U5" s="937"/>
      <c r="V5" s="937"/>
      <c r="W5" s="937"/>
      <c r="X5" s="937"/>
      <c r="Y5" s="937"/>
      <c r="Z5" s="938"/>
      <c r="AA5" s="709"/>
      <c r="AB5" s="709"/>
      <c r="AC5" s="710"/>
      <c r="AD5" s="710"/>
      <c r="AE5" s="710"/>
      <c r="AF5" s="710"/>
      <c r="AG5" s="710"/>
      <c r="AH5" s="710"/>
      <c r="AI5" s="710"/>
      <c r="AJ5" s="710"/>
      <c r="AK5" s="710"/>
      <c r="AL5" s="713"/>
      <c r="AM5" s="714"/>
      <c r="AN5" s="714"/>
    </row>
    <row r="6" spans="1:42" ht="19.5" customHeight="1" x14ac:dyDescent="0.2">
      <c r="A6" s="925"/>
      <c r="B6" s="930"/>
      <c r="C6" s="931"/>
      <c r="D6" s="932"/>
      <c r="E6" s="939" t="s">
        <v>640</v>
      </c>
      <c r="F6" s="940"/>
      <c r="G6" s="940"/>
      <c r="H6" s="941"/>
      <c r="I6" s="939" t="s">
        <v>641</v>
      </c>
      <c r="J6" s="940"/>
      <c r="K6" s="940"/>
      <c r="L6" s="941"/>
      <c r="M6" s="939" t="s">
        <v>643</v>
      </c>
      <c r="N6" s="940"/>
      <c r="O6" s="940"/>
      <c r="P6" s="940"/>
      <c r="Q6" s="940"/>
      <c r="R6" s="941"/>
      <c r="S6" s="942" t="s">
        <v>644</v>
      </c>
      <c r="T6" s="943"/>
      <c r="U6" s="942" t="s">
        <v>647</v>
      </c>
      <c r="V6" s="943"/>
      <c r="W6" s="942" t="s">
        <v>648</v>
      </c>
      <c r="X6" s="943"/>
      <c r="Y6" s="946" t="s">
        <v>649</v>
      </c>
      <c r="Z6" s="947"/>
      <c r="AA6" s="709"/>
      <c r="AB6" s="709"/>
      <c r="AC6" s="710"/>
      <c r="AD6" s="710"/>
      <c r="AE6" s="710"/>
      <c r="AF6" s="710"/>
      <c r="AG6" s="710"/>
      <c r="AH6" s="710"/>
      <c r="AI6" s="710"/>
      <c r="AJ6" s="710"/>
      <c r="AK6" s="710"/>
      <c r="AL6" s="710"/>
      <c r="AM6" s="710"/>
      <c r="AN6" s="713"/>
      <c r="AO6" s="714"/>
      <c r="AP6" s="714"/>
    </row>
    <row r="7" spans="1:42" ht="19.5" customHeight="1" x14ac:dyDescent="0.2">
      <c r="A7" s="925"/>
      <c r="B7" s="930"/>
      <c r="C7" s="931"/>
      <c r="D7" s="932"/>
      <c r="E7" s="952" t="s">
        <v>650</v>
      </c>
      <c r="F7" s="953"/>
      <c r="G7" s="950" t="s">
        <v>651</v>
      </c>
      <c r="H7" s="951"/>
      <c r="I7" s="952" t="s">
        <v>1110</v>
      </c>
      <c r="J7" s="953"/>
      <c r="K7" s="950" t="s">
        <v>665</v>
      </c>
      <c r="L7" s="951"/>
      <c r="M7" s="952" t="s">
        <v>666</v>
      </c>
      <c r="N7" s="953"/>
      <c r="O7" s="950" t="s">
        <v>667</v>
      </c>
      <c r="P7" s="953"/>
      <c r="Q7" s="950" t="s">
        <v>669</v>
      </c>
      <c r="R7" s="951"/>
      <c r="S7" s="944"/>
      <c r="T7" s="945"/>
      <c r="U7" s="944"/>
      <c r="V7" s="945"/>
      <c r="W7" s="944"/>
      <c r="X7" s="945"/>
      <c r="Y7" s="948"/>
      <c r="Z7" s="949"/>
      <c r="AA7" s="709"/>
      <c r="AB7" s="709"/>
      <c r="AC7" s="710"/>
      <c r="AD7" s="710"/>
      <c r="AE7" s="710"/>
      <c r="AF7" s="710"/>
      <c r="AG7" s="710"/>
      <c r="AH7" s="710"/>
      <c r="AI7" s="710"/>
      <c r="AJ7" s="710"/>
      <c r="AK7" s="710"/>
      <c r="AL7" s="710"/>
      <c r="AM7" s="713"/>
      <c r="AN7" s="714"/>
      <c r="AO7" s="714"/>
    </row>
    <row r="8" spans="1:42" s="725" customFormat="1" ht="18.75" customHeight="1" thickBot="1" x14ac:dyDescent="0.25">
      <c r="A8" s="926"/>
      <c r="B8" s="933"/>
      <c r="C8" s="934"/>
      <c r="D8" s="935"/>
      <c r="E8" s="715" t="s">
        <v>671</v>
      </c>
      <c r="F8" s="716" t="s">
        <v>673</v>
      </c>
      <c r="G8" s="717" t="s">
        <v>671</v>
      </c>
      <c r="H8" s="718" t="s">
        <v>673</v>
      </c>
      <c r="I8" s="715" t="s">
        <v>671</v>
      </c>
      <c r="J8" s="717" t="s">
        <v>673</v>
      </c>
      <c r="K8" s="717" t="s">
        <v>671</v>
      </c>
      <c r="L8" s="718" t="s">
        <v>673</v>
      </c>
      <c r="M8" s="715" t="s">
        <v>671</v>
      </c>
      <c r="N8" s="717" t="s">
        <v>673</v>
      </c>
      <c r="O8" s="717" t="s">
        <v>671</v>
      </c>
      <c r="P8" s="717" t="s">
        <v>673</v>
      </c>
      <c r="Q8" s="717" t="s">
        <v>671</v>
      </c>
      <c r="R8" s="718" t="s">
        <v>673</v>
      </c>
      <c r="S8" s="715" t="s">
        <v>671</v>
      </c>
      <c r="T8" s="718" t="s">
        <v>673</v>
      </c>
      <c r="U8" s="715" t="s">
        <v>671</v>
      </c>
      <c r="V8" s="718" t="s">
        <v>673</v>
      </c>
      <c r="W8" s="715" t="s">
        <v>671</v>
      </c>
      <c r="X8" s="718" t="s">
        <v>673</v>
      </c>
      <c r="Y8" s="719" t="s">
        <v>675</v>
      </c>
      <c r="Z8" s="720" t="s">
        <v>673</v>
      </c>
      <c r="AA8" s="721"/>
      <c r="AB8" s="721"/>
      <c r="AC8" s="722"/>
      <c r="AD8" s="722"/>
      <c r="AE8" s="722"/>
      <c r="AF8" s="722"/>
      <c r="AG8" s="722"/>
      <c r="AH8" s="722"/>
      <c r="AI8" s="722"/>
      <c r="AJ8" s="722"/>
      <c r="AK8" s="722"/>
      <c r="AL8" s="722"/>
      <c r="AM8" s="723"/>
      <c r="AN8" s="724"/>
      <c r="AO8" s="724"/>
    </row>
    <row r="9" spans="1:42" ht="15" customHeight="1" x14ac:dyDescent="0.2">
      <c r="A9" s="726">
        <v>1</v>
      </c>
      <c r="B9" s="957" t="s">
        <v>680</v>
      </c>
      <c r="C9" s="959" t="s">
        <v>681</v>
      </c>
      <c r="D9" s="960"/>
      <c r="E9" s="691">
        <v>73225.231</v>
      </c>
      <c r="F9" s="692">
        <v>3949.902</v>
      </c>
      <c r="G9" s="693">
        <v>18625.222000000002</v>
      </c>
      <c r="H9" s="694">
        <v>514.79100000000005</v>
      </c>
      <c r="I9" s="691">
        <v>4132.9189999999999</v>
      </c>
      <c r="J9" s="693">
        <v>1263.0060000000001</v>
      </c>
      <c r="K9" s="693">
        <v>2128.7739999999999</v>
      </c>
      <c r="L9" s="694">
        <v>651.34</v>
      </c>
      <c r="M9" s="691"/>
      <c r="N9" s="693"/>
      <c r="O9" s="693"/>
      <c r="P9" s="693"/>
      <c r="Q9" s="693"/>
      <c r="R9" s="694"/>
      <c r="S9" s="691"/>
      <c r="T9" s="694"/>
      <c r="U9" s="691">
        <v>342.35399999999998</v>
      </c>
      <c r="V9" s="694">
        <v>366.29300000000001</v>
      </c>
      <c r="W9" s="727">
        <v>4650.4949999999999</v>
      </c>
      <c r="X9" s="728">
        <v>522.30499999999995</v>
      </c>
      <c r="Y9" s="729">
        <f>E9+G9+I9+K9+M9+O9+Q9+S9+U9+W9</f>
        <v>103104.99500000001</v>
      </c>
      <c r="Z9" s="730">
        <f t="shared" ref="Y9:Z13" si="0">F9+H9+J9+L9+N9+P9+R9+T9+V9+X9</f>
        <v>7267.6370000000006</v>
      </c>
      <c r="AA9" s="709"/>
      <c r="AB9" s="709"/>
      <c r="AC9" s="710"/>
      <c r="AD9" s="710"/>
      <c r="AE9" s="710"/>
      <c r="AF9" s="710"/>
      <c r="AG9" s="713"/>
      <c r="AH9" s="714"/>
      <c r="AI9" s="714"/>
    </row>
    <row r="10" spans="1:42" ht="15" customHeight="1" x14ac:dyDescent="0.2">
      <c r="A10" s="726">
        <v>2</v>
      </c>
      <c r="B10" s="958"/>
      <c r="C10" s="961" t="s">
        <v>736</v>
      </c>
      <c r="D10" s="962"/>
      <c r="E10" s="695">
        <v>4547.8220000000001</v>
      </c>
      <c r="F10" s="696">
        <v>2633.2689999999998</v>
      </c>
      <c r="G10" s="697">
        <v>4271.7520000000004</v>
      </c>
      <c r="H10" s="698">
        <v>343.19299999999998</v>
      </c>
      <c r="I10" s="695">
        <v>2755.3919999999998</v>
      </c>
      <c r="J10" s="697">
        <v>842.12800000000004</v>
      </c>
      <c r="K10" s="697">
        <v>1419.183</v>
      </c>
      <c r="L10" s="698">
        <v>434.22699999999998</v>
      </c>
      <c r="M10" s="695"/>
      <c r="N10" s="697"/>
      <c r="O10" s="697"/>
      <c r="P10" s="697"/>
      <c r="Q10" s="697"/>
      <c r="R10" s="698"/>
      <c r="S10" s="695"/>
      <c r="T10" s="698"/>
      <c r="U10" s="695">
        <v>228.23599999999999</v>
      </c>
      <c r="V10" s="698">
        <v>244.19399999999999</v>
      </c>
      <c r="W10" s="731">
        <v>3100.9949999999999</v>
      </c>
      <c r="X10" s="732">
        <v>348.20299999999997</v>
      </c>
      <c r="Y10" s="733">
        <f t="shared" si="0"/>
        <v>16323.380000000001</v>
      </c>
      <c r="Z10" s="734">
        <f t="shared" si="0"/>
        <v>4845.2139999999999</v>
      </c>
      <c r="AA10" s="709"/>
      <c r="AB10" s="709"/>
      <c r="AC10" s="710"/>
      <c r="AD10" s="710"/>
      <c r="AE10" s="710"/>
      <c r="AF10" s="710"/>
      <c r="AG10" s="713"/>
      <c r="AH10" s="714"/>
      <c r="AI10" s="714"/>
    </row>
    <row r="11" spans="1:42" ht="15" customHeight="1" x14ac:dyDescent="0.2">
      <c r="A11" s="735">
        <v>3</v>
      </c>
      <c r="B11" s="958"/>
      <c r="C11" s="963" t="s">
        <v>764</v>
      </c>
      <c r="D11" s="964"/>
      <c r="E11" s="695">
        <v>27065.544999999998</v>
      </c>
      <c r="F11" s="696">
        <v>1316.634</v>
      </c>
      <c r="G11" s="697">
        <v>206.38900000000001</v>
      </c>
      <c r="H11" s="698">
        <v>171.596</v>
      </c>
      <c r="I11" s="695">
        <v>1377.6869999999999</v>
      </c>
      <c r="J11" s="697">
        <v>421.00200000000001</v>
      </c>
      <c r="K11" s="697">
        <v>709.59199999999998</v>
      </c>
      <c r="L11" s="698">
        <v>217.113</v>
      </c>
      <c r="M11" s="695"/>
      <c r="N11" s="697"/>
      <c r="O11" s="697"/>
      <c r="P11" s="697"/>
      <c r="Q11" s="697"/>
      <c r="R11" s="698"/>
      <c r="S11" s="695"/>
      <c r="T11" s="698"/>
      <c r="U11" s="695">
        <v>114.11799999999999</v>
      </c>
      <c r="V11" s="698">
        <v>122.09699999999999</v>
      </c>
      <c r="W11" s="731">
        <v>1550.4970000000001</v>
      </c>
      <c r="X11" s="732">
        <v>174.102</v>
      </c>
      <c r="Y11" s="733">
        <f t="shared" si="0"/>
        <v>31023.827999999998</v>
      </c>
      <c r="Z11" s="734">
        <f t="shared" si="0"/>
        <v>2422.5439999999999</v>
      </c>
      <c r="AA11" s="709"/>
      <c r="AB11" s="709"/>
      <c r="AC11" s="710"/>
      <c r="AD11" s="710"/>
      <c r="AE11" s="710"/>
      <c r="AF11" s="710"/>
      <c r="AG11" s="713"/>
      <c r="AH11" s="714"/>
      <c r="AI11" s="714"/>
    </row>
    <row r="12" spans="1:42" ht="15" customHeight="1" x14ac:dyDescent="0.2">
      <c r="A12" s="735">
        <v>4</v>
      </c>
      <c r="B12" s="954" t="s">
        <v>765</v>
      </c>
      <c r="C12" s="955"/>
      <c r="D12" s="956"/>
      <c r="E12" s="695"/>
      <c r="F12" s="696"/>
      <c r="G12" s="697"/>
      <c r="H12" s="698"/>
      <c r="I12" s="695"/>
      <c r="J12" s="697"/>
      <c r="K12" s="697"/>
      <c r="L12" s="698"/>
      <c r="M12" s="695"/>
      <c r="N12" s="697"/>
      <c r="O12" s="697"/>
      <c r="P12" s="697"/>
      <c r="Q12" s="697"/>
      <c r="R12" s="698"/>
      <c r="S12" s="695"/>
      <c r="T12" s="698"/>
      <c r="U12" s="695"/>
      <c r="V12" s="698"/>
      <c r="W12" s="731"/>
      <c r="X12" s="732"/>
      <c r="Y12" s="733">
        <f t="shared" si="0"/>
        <v>0</v>
      </c>
      <c r="Z12" s="734">
        <f>F12+H12+J12+L12+N12+P12+R12+T12+V12+X12</f>
        <v>0</v>
      </c>
      <c r="AA12" s="709"/>
      <c r="AB12" s="709"/>
      <c r="AC12" s="710"/>
      <c r="AD12" s="710"/>
      <c r="AE12" s="710"/>
      <c r="AF12" s="710"/>
      <c r="AG12" s="713"/>
      <c r="AH12" s="714"/>
      <c r="AI12" s="714"/>
    </row>
    <row r="13" spans="1:42" ht="15" customHeight="1" thickBot="1" x14ac:dyDescent="0.25">
      <c r="A13" s="736">
        <v>5</v>
      </c>
      <c r="B13" s="965" t="s">
        <v>768</v>
      </c>
      <c r="C13" s="966"/>
      <c r="D13" s="967"/>
      <c r="E13" s="737">
        <v>0</v>
      </c>
      <c r="F13" s="738">
        <v>0</v>
      </c>
      <c r="G13" s="739">
        <v>0</v>
      </c>
      <c r="H13" s="740">
        <v>0</v>
      </c>
      <c r="I13" s="737">
        <v>0</v>
      </c>
      <c r="J13" s="739">
        <v>0</v>
      </c>
      <c r="K13" s="739">
        <v>0</v>
      </c>
      <c r="L13" s="740">
        <v>0</v>
      </c>
      <c r="M13" s="737">
        <v>0</v>
      </c>
      <c r="N13" s="739">
        <v>0</v>
      </c>
      <c r="O13" s="739">
        <v>0</v>
      </c>
      <c r="P13" s="739">
        <v>0</v>
      </c>
      <c r="Q13" s="739">
        <v>0</v>
      </c>
      <c r="R13" s="740">
        <v>0</v>
      </c>
      <c r="S13" s="741">
        <v>0</v>
      </c>
      <c r="T13" s="742">
        <v>0</v>
      </c>
      <c r="U13" s="743">
        <v>0</v>
      </c>
      <c r="V13" s="744">
        <v>0</v>
      </c>
      <c r="W13" s="745">
        <v>1</v>
      </c>
      <c r="X13" s="746">
        <v>0</v>
      </c>
      <c r="Y13" s="747">
        <f t="shared" si="0"/>
        <v>1</v>
      </c>
      <c r="Z13" s="748">
        <f t="shared" si="0"/>
        <v>0</v>
      </c>
      <c r="AA13" s="709"/>
      <c r="AB13" s="709"/>
      <c r="AC13" s="710"/>
      <c r="AD13" s="710"/>
      <c r="AE13" s="713"/>
      <c r="AF13" s="714"/>
      <c r="AG13" s="714"/>
    </row>
    <row r="14" spans="1:42" s="764" customFormat="1" ht="15" customHeight="1" thickBot="1" x14ac:dyDescent="0.25">
      <c r="A14" s="749">
        <v>6</v>
      </c>
      <c r="B14" s="968" t="s">
        <v>649</v>
      </c>
      <c r="C14" s="969"/>
      <c r="D14" s="970"/>
      <c r="E14" s="750">
        <f>SUM(E9:E13)</f>
        <v>104838.598</v>
      </c>
      <c r="F14" s="751">
        <f t="shared" ref="F14:X14" si="1">SUM(F9:F13)</f>
        <v>7899.8050000000003</v>
      </c>
      <c r="G14" s="752">
        <f t="shared" si="1"/>
        <v>23103.363000000001</v>
      </c>
      <c r="H14" s="753">
        <f t="shared" si="1"/>
        <v>1029.58</v>
      </c>
      <c r="I14" s="750">
        <f t="shared" si="1"/>
        <v>8265.9979999999996</v>
      </c>
      <c r="J14" s="752">
        <f>SUM(J9:J13)</f>
        <v>2526.136</v>
      </c>
      <c r="K14" s="752">
        <f t="shared" si="1"/>
        <v>4257.549</v>
      </c>
      <c r="L14" s="753">
        <f>SUM(L9:L13)</f>
        <v>1302.68</v>
      </c>
      <c r="M14" s="750">
        <f t="shared" si="1"/>
        <v>0</v>
      </c>
      <c r="N14" s="752">
        <f t="shared" si="1"/>
        <v>0</v>
      </c>
      <c r="O14" s="752">
        <f t="shared" si="1"/>
        <v>0</v>
      </c>
      <c r="P14" s="752">
        <f t="shared" si="1"/>
        <v>0</v>
      </c>
      <c r="Q14" s="752">
        <f t="shared" si="1"/>
        <v>0</v>
      </c>
      <c r="R14" s="753">
        <f t="shared" si="1"/>
        <v>0</v>
      </c>
      <c r="S14" s="754">
        <f t="shared" si="1"/>
        <v>0</v>
      </c>
      <c r="T14" s="755">
        <f t="shared" si="1"/>
        <v>0</v>
      </c>
      <c r="U14" s="754">
        <f t="shared" si="1"/>
        <v>684.70799999999986</v>
      </c>
      <c r="V14" s="755">
        <f t="shared" si="1"/>
        <v>732.58399999999995</v>
      </c>
      <c r="W14" s="756">
        <f t="shared" si="1"/>
        <v>9302.9869999999992</v>
      </c>
      <c r="X14" s="757">
        <f t="shared" si="1"/>
        <v>1044.6099999999999</v>
      </c>
      <c r="Y14" s="758">
        <f>SUM(Y9:Y13)</f>
        <v>150453.20300000001</v>
      </c>
      <c r="Z14" s="759">
        <f>SUM(Z9:Z13)</f>
        <v>14535.395</v>
      </c>
      <c r="AA14" s="760"/>
      <c r="AB14" s="760"/>
      <c r="AC14" s="761"/>
      <c r="AD14" s="761"/>
      <c r="AE14" s="762"/>
      <c r="AF14" s="763"/>
      <c r="AG14" s="763"/>
    </row>
    <row r="15" spans="1:42" s="710" customFormat="1" ht="15" customHeight="1" x14ac:dyDescent="0.2">
      <c r="A15" s="709"/>
      <c r="B15" s="709"/>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row>
    <row r="16" spans="1:42" ht="14.25" customHeight="1" x14ac:dyDescent="0.2">
      <c r="A16" s="711" t="s">
        <v>1111</v>
      </c>
      <c r="B16" s="765"/>
      <c r="C16" s="765"/>
      <c r="D16" s="765"/>
      <c r="E16" s="765"/>
      <c r="F16" s="765"/>
      <c r="G16" s="765"/>
      <c r="H16" s="765"/>
      <c r="I16" s="765"/>
      <c r="J16" s="765"/>
      <c r="K16" s="765"/>
      <c r="L16" s="765"/>
      <c r="M16" s="765"/>
      <c r="N16" s="765"/>
      <c r="O16" s="765"/>
      <c r="P16" s="765"/>
      <c r="Q16" s="765"/>
      <c r="R16" s="765"/>
      <c r="S16" s="765"/>
      <c r="T16" s="765"/>
      <c r="U16" s="765"/>
      <c r="V16" s="707"/>
      <c r="W16" s="707"/>
      <c r="X16" s="707"/>
      <c r="Y16" s="707"/>
      <c r="Z16" s="707"/>
      <c r="AA16" s="707"/>
      <c r="AB16" s="707"/>
    </row>
    <row r="17" spans="1:33" ht="14.25" customHeight="1" thickBot="1" x14ac:dyDescent="0.25">
      <c r="A17" s="711"/>
      <c r="B17" s="765"/>
      <c r="C17" s="765"/>
      <c r="D17" s="765"/>
      <c r="E17" s="765"/>
      <c r="F17" s="765"/>
      <c r="G17" s="765"/>
      <c r="H17" s="765"/>
      <c r="I17" s="765"/>
      <c r="J17" s="765"/>
      <c r="K17" s="765"/>
      <c r="L17" s="765"/>
      <c r="M17" s="766" t="s">
        <v>477</v>
      </c>
      <c r="N17" s="709"/>
      <c r="O17" s="709"/>
      <c r="P17" s="709"/>
      <c r="Q17" s="709"/>
      <c r="R17" s="709"/>
      <c r="S17" s="709"/>
      <c r="T17" s="709"/>
      <c r="U17" s="709"/>
      <c r="V17" s="709"/>
      <c r="W17" s="707"/>
      <c r="X17" s="707"/>
      <c r="Y17" s="707"/>
      <c r="Z17" s="707"/>
      <c r="AA17" s="707"/>
      <c r="AB17" s="707"/>
    </row>
    <row r="18" spans="1:33" ht="15" x14ac:dyDescent="0.2">
      <c r="A18" s="971" t="s">
        <v>459</v>
      </c>
      <c r="B18" s="974" t="s">
        <v>611</v>
      </c>
      <c r="C18" s="974"/>
      <c r="D18" s="974"/>
      <c r="E18" s="977" t="s">
        <v>847</v>
      </c>
      <c r="F18" s="978"/>
      <c r="G18" s="979"/>
      <c r="H18" s="939" t="s">
        <v>848</v>
      </c>
      <c r="I18" s="940"/>
      <c r="J18" s="941"/>
      <c r="K18" s="978" t="s">
        <v>649</v>
      </c>
      <c r="L18" s="978"/>
      <c r="M18" s="979"/>
      <c r="N18" s="709"/>
      <c r="O18" s="981" t="s">
        <v>850</v>
      </c>
      <c r="P18" s="981"/>
      <c r="Q18" s="981"/>
      <c r="R18" s="981"/>
      <c r="S18" s="981"/>
      <c r="T18" s="981"/>
      <c r="U18" s="981"/>
      <c r="V18" s="981"/>
      <c r="W18" s="981"/>
      <c r="X18" s="981"/>
      <c r="Y18" s="981"/>
      <c r="Z18" s="981"/>
      <c r="AA18" s="707"/>
      <c r="AB18" s="707"/>
    </row>
    <row r="19" spans="1:33" ht="38.25" x14ac:dyDescent="0.2">
      <c r="A19" s="972"/>
      <c r="B19" s="975"/>
      <c r="C19" s="975"/>
      <c r="D19" s="975"/>
      <c r="E19" s="767" t="s">
        <v>1112</v>
      </c>
      <c r="F19" s="768" t="s">
        <v>851</v>
      </c>
      <c r="G19" s="769" t="s">
        <v>893</v>
      </c>
      <c r="H19" s="767" t="s">
        <v>894</v>
      </c>
      <c r="I19" s="768" t="s">
        <v>851</v>
      </c>
      <c r="J19" s="769" t="s">
        <v>893</v>
      </c>
      <c r="K19" s="770" t="s">
        <v>894</v>
      </c>
      <c r="L19" s="706" t="s">
        <v>851</v>
      </c>
      <c r="M19" s="769" t="s">
        <v>893</v>
      </c>
      <c r="N19" s="709"/>
      <c r="O19" s="981"/>
      <c r="P19" s="981"/>
      <c r="Q19" s="981"/>
      <c r="R19" s="981"/>
      <c r="S19" s="981"/>
      <c r="T19" s="981"/>
      <c r="U19" s="981"/>
      <c r="V19" s="981"/>
      <c r="W19" s="981"/>
      <c r="X19" s="981"/>
      <c r="Y19" s="981"/>
      <c r="Z19" s="981"/>
      <c r="AA19" s="709"/>
      <c r="AB19" s="709"/>
      <c r="AC19" s="710"/>
      <c r="AD19" s="710"/>
      <c r="AE19" s="710"/>
      <c r="AF19" s="710"/>
      <c r="AG19" s="710"/>
    </row>
    <row r="20" spans="1:33" s="725" customFormat="1" ht="25.7" customHeight="1" thickBot="1" x14ac:dyDescent="0.25">
      <c r="A20" s="973"/>
      <c r="B20" s="976"/>
      <c r="C20" s="976"/>
      <c r="D20" s="976"/>
      <c r="E20" s="715">
        <v>1</v>
      </c>
      <c r="F20" s="717">
        <v>2</v>
      </c>
      <c r="G20" s="718" t="s">
        <v>895</v>
      </c>
      <c r="H20" s="715">
        <v>4</v>
      </c>
      <c r="I20" s="717">
        <v>5</v>
      </c>
      <c r="J20" s="718" t="s">
        <v>896</v>
      </c>
      <c r="K20" s="716">
        <v>7</v>
      </c>
      <c r="L20" s="771">
        <v>8</v>
      </c>
      <c r="M20" s="718" t="s">
        <v>931</v>
      </c>
      <c r="N20" s="721"/>
      <c r="O20" s="709"/>
      <c r="P20" s="709"/>
      <c r="Q20" s="709"/>
      <c r="R20" s="709"/>
      <c r="S20" s="709"/>
      <c r="T20" s="709"/>
      <c r="U20" s="721"/>
      <c r="V20" s="721"/>
      <c r="W20" s="721"/>
      <c r="X20" s="721"/>
      <c r="Y20" s="721"/>
      <c r="Z20" s="721"/>
      <c r="AA20" s="721"/>
      <c r="AB20" s="721"/>
      <c r="AC20" s="722"/>
      <c r="AD20" s="722"/>
      <c r="AE20" s="722"/>
      <c r="AF20" s="722"/>
      <c r="AG20" s="722"/>
    </row>
    <row r="21" spans="1:33" ht="13.5" customHeight="1" x14ac:dyDescent="0.2">
      <c r="A21" s="772"/>
      <c r="B21" s="982" t="s">
        <v>933</v>
      </c>
      <c r="C21" s="984" t="s">
        <v>1113</v>
      </c>
      <c r="D21" s="773" t="s">
        <v>934</v>
      </c>
      <c r="E21" s="691">
        <v>6.9139999999999997</v>
      </c>
      <c r="F21" s="693">
        <v>5838.0870000000004</v>
      </c>
      <c r="G21" s="694">
        <f>IF(E21=0,0,F21/12/E21)</f>
        <v>70.365526468035881</v>
      </c>
      <c r="H21" s="691">
        <v>8.33</v>
      </c>
      <c r="I21" s="693">
        <v>3024.4259999999999</v>
      </c>
      <c r="J21" s="774" t="s">
        <v>791</v>
      </c>
      <c r="K21" s="775">
        <f>E21+H21</f>
        <v>15.244</v>
      </c>
      <c r="L21" s="776">
        <f>F21+I21</f>
        <v>8862.5130000000008</v>
      </c>
      <c r="M21" s="694">
        <f t="shared" ref="M21:M30" si="2">IF(K21=0,0,L21/12/K21)</f>
        <v>48.448094332196277</v>
      </c>
      <c r="N21" s="709"/>
      <c r="O21" s="709"/>
      <c r="P21" s="709"/>
      <c r="Q21" s="709"/>
      <c r="R21" s="709"/>
      <c r="S21" s="709"/>
      <c r="T21" s="709"/>
      <c r="U21" s="709"/>
      <c r="V21" s="709"/>
      <c r="W21" s="709"/>
      <c r="X21" s="709"/>
      <c r="Y21" s="709"/>
      <c r="Z21" s="709"/>
      <c r="AA21" s="709"/>
      <c r="AB21" s="709"/>
      <c r="AC21" s="710"/>
      <c r="AD21" s="710"/>
      <c r="AE21" s="710"/>
      <c r="AF21" s="710"/>
      <c r="AG21" s="710"/>
    </row>
    <row r="22" spans="1:33" ht="13.5" customHeight="1" x14ac:dyDescent="0.2">
      <c r="A22" s="772">
        <v>1</v>
      </c>
      <c r="B22" s="983"/>
      <c r="C22" s="984"/>
      <c r="D22" s="773" t="s">
        <v>969</v>
      </c>
      <c r="E22" s="691">
        <v>15.093</v>
      </c>
      <c r="F22" s="693">
        <v>10766.528</v>
      </c>
      <c r="G22" s="694">
        <f t="shared" ref="G22:G30" si="3">IF(E22=0,0,F22/12/E22)</f>
        <v>59.445482453234398</v>
      </c>
      <c r="H22" s="691">
        <v>0.86199999999999999</v>
      </c>
      <c r="I22" s="693">
        <v>1109.3789999999999</v>
      </c>
      <c r="J22" s="774" t="s">
        <v>791</v>
      </c>
      <c r="K22" s="777">
        <f>E22+H22</f>
        <v>15.955</v>
      </c>
      <c r="L22" s="778">
        <f>F22+I22</f>
        <v>11875.906999999999</v>
      </c>
      <c r="M22" s="694">
        <f>IF(K22=0,0,L22/12/K22)</f>
        <v>62.028136425363002</v>
      </c>
      <c r="N22" s="709"/>
      <c r="O22" s="709"/>
      <c r="P22" s="709"/>
      <c r="Q22" s="709"/>
      <c r="R22" s="709"/>
      <c r="S22" s="709"/>
      <c r="T22" s="709"/>
      <c r="U22" s="709"/>
      <c r="V22" s="709"/>
      <c r="W22" s="709"/>
      <c r="X22" s="709"/>
      <c r="Y22" s="709"/>
      <c r="Z22" s="709"/>
      <c r="AA22" s="709"/>
      <c r="AB22" s="709"/>
      <c r="AC22" s="710"/>
      <c r="AD22" s="710"/>
      <c r="AE22" s="710"/>
      <c r="AF22" s="710"/>
      <c r="AG22" s="710"/>
    </row>
    <row r="23" spans="1:33" ht="14.25" customHeight="1" x14ac:dyDescent="0.2">
      <c r="A23" s="779">
        <v>2</v>
      </c>
      <c r="B23" s="983"/>
      <c r="C23" s="984"/>
      <c r="D23" s="780" t="s">
        <v>989</v>
      </c>
      <c r="E23" s="695">
        <v>27.297999999999998</v>
      </c>
      <c r="F23" s="697">
        <v>20372.058000000001</v>
      </c>
      <c r="G23" s="698">
        <f t="shared" si="3"/>
        <v>62.190325298556679</v>
      </c>
      <c r="H23" s="695">
        <v>1.633</v>
      </c>
      <c r="I23" s="697">
        <v>2653.87</v>
      </c>
      <c r="J23" s="781" t="s">
        <v>791</v>
      </c>
      <c r="K23" s="777">
        <f t="shared" ref="K23:L31" si="4">E23+H23</f>
        <v>28.930999999999997</v>
      </c>
      <c r="L23" s="778">
        <f t="shared" si="4"/>
        <v>23025.928</v>
      </c>
      <c r="M23" s="698">
        <f t="shared" si="2"/>
        <v>66.324265781802694</v>
      </c>
      <c r="N23" s="709"/>
      <c r="O23" s="709"/>
      <c r="P23" s="709"/>
      <c r="Q23" s="709"/>
      <c r="R23" s="709"/>
      <c r="S23" s="709"/>
      <c r="T23" s="709"/>
      <c r="U23" s="709"/>
      <c r="V23" s="709"/>
      <c r="W23" s="709"/>
      <c r="X23" s="709"/>
      <c r="Y23" s="709"/>
      <c r="Z23" s="709"/>
      <c r="AA23" s="709"/>
      <c r="AB23" s="709"/>
      <c r="AC23" s="710"/>
      <c r="AD23" s="710"/>
      <c r="AE23" s="710"/>
      <c r="AF23" s="710"/>
      <c r="AG23" s="710"/>
    </row>
    <row r="24" spans="1:33" ht="15" customHeight="1" x14ac:dyDescent="0.2">
      <c r="A24" s="779">
        <v>3</v>
      </c>
      <c r="B24" s="983"/>
      <c r="C24" s="984"/>
      <c r="D24" s="780" t="s">
        <v>997</v>
      </c>
      <c r="E24" s="695">
        <v>75.623999999999995</v>
      </c>
      <c r="F24" s="697">
        <v>45156.91</v>
      </c>
      <c r="G24" s="698">
        <f t="shared" si="3"/>
        <v>49.760338428717525</v>
      </c>
      <c r="H24" s="695">
        <v>5.7140000000000004</v>
      </c>
      <c r="I24" s="697">
        <v>5805.0690000000004</v>
      </c>
      <c r="J24" s="781" t="s">
        <v>791</v>
      </c>
      <c r="K24" s="777">
        <f t="shared" si="4"/>
        <v>81.337999999999994</v>
      </c>
      <c r="L24" s="778">
        <f t="shared" si="4"/>
        <v>50961.979000000007</v>
      </c>
      <c r="M24" s="698">
        <f t="shared" si="2"/>
        <v>52.212146639127269</v>
      </c>
      <c r="N24" s="709"/>
      <c r="O24" s="709"/>
      <c r="P24" s="709"/>
      <c r="Q24" s="709"/>
      <c r="R24" s="709"/>
      <c r="S24" s="709"/>
      <c r="T24" s="709"/>
      <c r="U24" s="709"/>
      <c r="V24" s="709"/>
      <c r="W24" s="709"/>
      <c r="X24" s="709"/>
      <c r="Y24" s="709"/>
      <c r="Z24" s="709"/>
      <c r="AA24" s="709"/>
      <c r="AB24" s="709"/>
      <c r="AC24" s="710"/>
      <c r="AD24" s="710"/>
      <c r="AE24" s="710"/>
      <c r="AF24" s="710"/>
      <c r="AG24" s="710"/>
    </row>
    <row r="25" spans="1:33" ht="15" customHeight="1" x14ac:dyDescent="0.2">
      <c r="A25" s="779">
        <v>4</v>
      </c>
      <c r="B25" s="983"/>
      <c r="C25" s="984"/>
      <c r="D25" s="780" t="s">
        <v>998</v>
      </c>
      <c r="E25" s="695">
        <v>8.3759999999999994</v>
      </c>
      <c r="F25" s="697">
        <v>3984.3490000000002</v>
      </c>
      <c r="G25" s="698">
        <f t="shared" si="3"/>
        <v>39.640530483922319</v>
      </c>
      <c r="H25" s="695">
        <v>0.40300000000000002</v>
      </c>
      <c r="I25" s="697">
        <v>226.976</v>
      </c>
      <c r="J25" s="781" t="s">
        <v>791</v>
      </c>
      <c r="K25" s="777">
        <f t="shared" si="4"/>
        <v>8.7789999999999999</v>
      </c>
      <c r="L25" s="778">
        <f t="shared" si="4"/>
        <v>4211.3249999999998</v>
      </c>
      <c r="M25" s="698">
        <f t="shared" si="2"/>
        <v>39.975367353912745</v>
      </c>
      <c r="N25" s="709"/>
      <c r="O25" s="709"/>
      <c r="P25" s="709"/>
      <c r="Q25" s="709"/>
      <c r="R25" s="709"/>
      <c r="S25" s="709"/>
      <c r="T25" s="709"/>
      <c r="U25" s="709"/>
      <c r="V25" s="709"/>
      <c r="W25" s="709"/>
      <c r="X25" s="709"/>
      <c r="Y25" s="709"/>
      <c r="Z25" s="709"/>
      <c r="AA25" s="709"/>
      <c r="AB25" s="709"/>
      <c r="AC25" s="710"/>
      <c r="AD25" s="710"/>
      <c r="AE25" s="710"/>
      <c r="AF25" s="710"/>
      <c r="AG25" s="710"/>
    </row>
    <row r="26" spans="1:33" ht="15" customHeight="1" x14ac:dyDescent="0.2">
      <c r="A26" s="779">
        <v>5</v>
      </c>
      <c r="B26" s="983"/>
      <c r="C26" s="984"/>
      <c r="D26" s="780" t="s">
        <v>1000</v>
      </c>
      <c r="E26" s="695">
        <v>18.523</v>
      </c>
      <c r="F26" s="697">
        <v>5732.5209999999997</v>
      </c>
      <c r="G26" s="698">
        <f t="shared" si="3"/>
        <v>25.790103295002609</v>
      </c>
      <c r="H26" s="695">
        <v>1.597</v>
      </c>
      <c r="I26" s="697">
        <v>664.06200000000001</v>
      </c>
      <c r="J26" s="781" t="s">
        <v>791</v>
      </c>
      <c r="K26" s="777">
        <f t="shared" si="4"/>
        <v>20.12</v>
      </c>
      <c r="L26" s="778">
        <f t="shared" si="4"/>
        <v>6396.5829999999996</v>
      </c>
      <c r="M26" s="698">
        <f t="shared" si="2"/>
        <v>26.493468356527501</v>
      </c>
      <c r="N26" s="709"/>
      <c r="O26" s="709"/>
      <c r="P26" s="709"/>
      <c r="Q26" s="709"/>
      <c r="R26" s="709"/>
      <c r="S26" s="709"/>
      <c r="T26" s="709"/>
      <c r="U26" s="709"/>
      <c r="V26" s="709"/>
      <c r="W26" s="709"/>
      <c r="X26" s="709"/>
      <c r="Y26" s="709"/>
      <c r="Z26" s="709"/>
      <c r="AA26" s="709"/>
      <c r="AB26" s="709"/>
      <c r="AC26" s="710"/>
      <c r="AD26" s="710"/>
      <c r="AE26" s="710"/>
      <c r="AF26" s="710"/>
      <c r="AG26" s="710"/>
    </row>
    <row r="27" spans="1:33" ht="15" customHeight="1" x14ac:dyDescent="0.2">
      <c r="A27" s="779">
        <v>6</v>
      </c>
      <c r="B27" s="983"/>
      <c r="C27" s="985"/>
      <c r="D27" s="780" t="s">
        <v>649</v>
      </c>
      <c r="E27" s="699">
        <f>SUM(E21:E26)</f>
        <v>151.82799999999997</v>
      </c>
      <c r="F27" s="778">
        <f>SUM(F21:F26)</f>
        <v>91850.453000000009</v>
      </c>
      <c r="G27" s="698">
        <f t="shared" si="3"/>
        <v>50.413655035083572</v>
      </c>
      <c r="H27" s="699">
        <f>SUM(H21:H26)</f>
        <v>18.539000000000001</v>
      </c>
      <c r="I27" s="778">
        <f>SUM(I21:I26)</f>
        <v>13483.782000000001</v>
      </c>
      <c r="J27" s="781" t="s">
        <v>791</v>
      </c>
      <c r="K27" s="777">
        <f>E27+H27</f>
        <v>170.36699999999996</v>
      </c>
      <c r="L27" s="778">
        <f t="shared" si="4"/>
        <v>105334.23500000002</v>
      </c>
      <c r="M27" s="698">
        <f t="shared" si="2"/>
        <v>51.523199426336497</v>
      </c>
      <c r="N27" s="709"/>
      <c r="O27" s="709"/>
      <c r="P27" s="709"/>
      <c r="Q27" s="709"/>
      <c r="R27" s="709"/>
      <c r="S27" s="709"/>
      <c r="T27" s="709"/>
      <c r="U27" s="709"/>
      <c r="V27" s="709"/>
      <c r="W27" s="709"/>
      <c r="X27" s="709"/>
      <c r="Y27" s="709"/>
      <c r="Z27" s="709"/>
      <c r="AA27" s="709"/>
      <c r="AB27" s="709"/>
      <c r="AC27" s="710"/>
      <c r="AD27" s="710"/>
      <c r="AE27" s="710"/>
      <c r="AF27" s="710"/>
      <c r="AG27" s="710"/>
    </row>
    <row r="28" spans="1:33" ht="15" customHeight="1" x14ac:dyDescent="0.2">
      <c r="A28" s="779">
        <v>7</v>
      </c>
      <c r="B28" s="983"/>
      <c r="C28" s="986" t="s">
        <v>1114</v>
      </c>
      <c r="D28" s="987"/>
      <c r="E28" s="695">
        <v>13.335000000000001</v>
      </c>
      <c r="F28" s="697">
        <v>8819.5740000000005</v>
      </c>
      <c r="G28" s="698">
        <f t="shared" si="3"/>
        <v>55.115448068991377</v>
      </c>
      <c r="H28" s="695">
        <v>13.792999999999999</v>
      </c>
      <c r="I28" s="697">
        <v>6424.4179999999997</v>
      </c>
      <c r="J28" s="781" t="s">
        <v>791</v>
      </c>
      <c r="K28" s="777">
        <f t="shared" si="4"/>
        <v>27.128</v>
      </c>
      <c r="L28" s="778">
        <f t="shared" si="4"/>
        <v>15243.992</v>
      </c>
      <c r="M28" s="698">
        <f t="shared" si="2"/>
        <v>46.827361643566306</v>
      </c>
      <c r="N28" s="709"/>
      <c r="O28" s="709"/>
      <c r="P28" s="709"/>
      <c r="Q28" s="709"/>
      <c r="R28" s="709"/>
      <c r="S28" s="709"/>
      <c r="T28" s="709"/>
      <c r="U28" s="709"/>
      <c r="V28" s="709"/>
      <c r="W28" s="709"/>
      <c r="X28" s="709"/>
      <c r="Y28" s="709"/>
      <c r="Z28" s="709"/>
      <c r="AA28" s="709"/>
      <c r="AB28" s="709"/>
      <c r="AC28" s="710"/>
      <c r="AD28" s="710"/>
      <c r="AE28" s="710"/>
      <c r="AF28" s="710"/>
      <c r="AG28" s="710"/>
    </row>
    <row r="29" spans="1:33" ht="15" customHeight="1" x14ac:dyDescent="0.2">
      <c r="A29" s="779">
        <v>8</v>
      </c>
      <c r="B29" s="957"/>
      <c r="C29" s="988" t="s">
        <v>1115</v>
      </c>
      <c r="D29" s="989"/>
      <c r="E29" s="695">
        <v>77.787999999999997</v>
      </c>
      <c r="F29" s="697">
        <v>27271.934000000001</v>
      </c>
      <c r="G29" s="698">
        <f t="shared" si="3"/>
        <v>29.216089456814249</v>
      </c>
      <c r="H29" s="695">
        <v>3.3479999999999999</v>
      </c>
      <c r="I29" s="697">
        <v>2603.0419999999999</v>
      </c>
      <c r="J29" s="781" t="s">
        <v>791</v>
      </c>
      <c r="K29" s="777">
        <f t="shared" si="4"/>
        <v>81.135999999999996</v>
      </c>
      <c r="L29" s="778">
        <f t="shared" si="4"/>
        <v>29874.976000000002</v>
      </c>
      <c r="M29" s="698">
        <f t="shared" si="2"/>
        <v>30.684053112469602</v>
      </c>
      <c r="N29" s="709"/>
      <c r="O29" s="709"/>
      <c r="P29" s="709"/>
      <c r="Q29" s="709"/>
      <c r="R29" s="709"/>
      <c r="S29" s="709"/>
      <c r="T29" s="709"/>
      <c r="U29" s="709"/>
      <c r="V29" s="709"/>
      <c r="W29" s="709"/>
      <c r="X29" s="709"/>
      <c r="Y29" s="709"/>
      <c r="Z29" s="709"/>
      <c r="AA29" s="709"/>
      <c r="AB29" s="709"/>
      <c r="AC29" s="710"/>
      <c r="AD29" s="710"/>
      <c r="AE29" s="710"/>
      <c r="AF29" s="710"/>
      <c r="AG29" s="710"/>
    </row>
    <row r="30" spans="1:33" ht="15" customHeight="1" x14ac:dyDescent="0.2">
      <c r="A30" s="779">
        <v>9</v>
      </c>
      <c r="B30" s="990" t="s">
        <v>765</v>
      </c>
      <c r="C30" s="990"/>
      <c r="D30" s="990"/>
      <c r="E30" s="695"/>
      <c r="F30" s="697"/>
      <c r="G30" s="698">
        <f t="shared" si="3"/>
        <v>0</v>
      </c>
      <c r="H30" s="695"/>
      <c r="I30" s="697"/>
      <c r="J30" s="781" t="s">
        <v>791</v>
      </c>
      <c r="K30" s="777">
        <f t="shared" si="4"/>
        <v>0</v>
      </c>
      <c r="L30" s="778">
        <f t="shared" si="4"/>
        <v>0</v>
      </c>
      <c r="M30" s="698">
        <f t="shared" si="2"/>
        <v>0</v>
      </c>
      <c r="N30" s="709"/>
      <c r="O30" s="709"/>
      <c r="P30" s="709"/>
      <c r="Q30" s="709"/>
      <c r="R30" s="709"/>
      <c r="S30" s="709"/>
      <c r="T30" s="709"/>
      <c r="U30" s="709"/>
      <c r="V30" s="709"/>
      <c r="W30" s="709"/>
      <c r="X30" s="709"/>
      <c r="Y30" s="709"/>
      <c r="Z30" s="709"/>
      <c r="AA30" s="709"/>
      <c r="AB30" s="709"/>
      <c r="AC30" s="710"/>
      <c r="AD30" s="710"/>
      <c r="AE30" s="710"/>
      <c r="AF30" s="710"/>
      <c r="AG30" s="710"/>
    </row>
    <row r="31" spans="1:33" ht="15" customHeight="1" thickBot="1" x14ac:dyDescent="0.25">
      <c r="A31" s="782">
        <v>10</v>
      </c>
      <c r="B31" s="991" t="s">
        <v>768</v>
      </c>
      <c r="C31" s="991"/>
      <c r="D31" s="991"/>
      <c r="E31" s="783">
        <v>0</v>
      </c>
      <c r="F31" s="784">
        <v>0</v>
      </c>
      <c r="G31" s="785" t="s">
        <v>791</v>
      </c>
      <c r="H31" s="783">
        <v>0</v>
      </c>
      <c r="I31" s="784">
        <v>0</v>
      </c>
      <c r="J31" s="786" t="s">
        <v>791</v>
      </c>
      <c r="K31" s="787">
        <f t="shared" si="4"/>
        <v>0</v>
      </c>
      <c r="L31" s="784">
        <f t="shared" si="4"/>
        <v>0</v>
      </c>
      <c r="M31" s="785" t="s">
        <v>791</v>
      </c>
      <c r="N31" s="709"/>
      <c r="O31" s="709"/>
      <c r="P31" s="709"/>
      <c r="Q31" s="709"/>
      <c r="R31" s="709"/>
      <c r="S31" s="709"/>
      <c r="T31" s="709"/>
      <c r="U31" s="709"/>
      <c r="V31" s="709"/>
      <c r="W31" s="709"/>
      <c r="X31" s="709"/>
      <c r="Y31" s="709"/>
      <c r="Z31" s="709"/>
      <c r="AA31" s="709"/>
      <c r="AB31" s="709"/>
      <c r="AC31" s="710"/>
      <c r="AD31" s="710"/>
      <c r="AE31" s="710"/>
      <c r="AF31" s="710"/>
      <c r="AG31" s="710"/>
    </row>
    <row r="32" spans="1:33" s="764" customFormat="1" ht="15" customHeight="1" thickBot="1" x14ac:dyDescent="0.25">
      <c r="A32" s="788">
        <v>11</v>
      </c>
      <c r="B32" s="992" t="s">
        <v>649</v>
      </c>
      <c r="C32" s="992"/>
      <c r="D32" s="992"/>
      <c r="E32" s="789">
        <f>E27+E28+E29+E30+E31</f>
        <v>242.95099999999996</v>
      </c>
      <c r="F32" s="790">
        <f>F27+F28+F29+F30+F31</f>
        <v>127941.96100000001</v>
      </c>
      <c r="G32" s="791"/>
      <c r="H32" s="789">
        <f>H27+H28+H29+H30+H31</f>
        <v>35.68</v>
      </c>
      <c r="I32" s="790">
        <f>I27+I28+I29+I30+I31</f>
        <v>22511.242000000002</v>
      </c>
      <c r="J32" s="792" t="s">
        <v>791</v>
      </c>
      <c r="K32" s="793">
        <f>K27+K28+K29+K30+K31</f>
        <v>278.63099999999997</v>
      </c>
      <c r="L32" s="790">
        <f>L27+L28+L29+L30+L31</f>
        <v>150453.20300000001</v>
      </c>
      <c r="M32" s="791"/>
      <c r="N32" s="709"/>
      <c r="O32" s="709"/>
      <c r="P32" s="709"/>
      <c r="Q32" s="709"/>
      <c r="R32" s="709"/>
      <c r="S32" s="709"/>
      <c r="T32" s="709"/>
      <c r="U32" s="709"/>
      <c r="V32" s="709"/>
      <c r="W32" s="760"/>
      <c r="X32" s="760"/>
      <c r="Y32" s="760"/>
      <c r="Z32" s="760"/>
      <c r="AA32" s="760"/>
      <c r="AB32" s="760"/>
      <c r="AC32" s="761"/>
      <c r="AD32" s="761"/>
      <c r="AE32" s="761"/>
      <c r="AF32" s="761"/>
      <c r="AG32" s="761"/>
    </row>
    <row r="33" spans="1:28" s="710" customFormat="1" ht="15" customHeight="1" x14ac:dyDescent="0.2">
      <c r="A33" s="709"/>
      <c r="B33" s="709"/>
      <c r="C33" s="709"/>
      <c r="D33" s="709"/>
      <c r="E33" s="709"/>
      <c r="F33" s="709"/>
      <c r="G33" s="709"/>
      <c r="H33" s="709"/>
      <c r="I33" s="709"/>
      <c r="J33" s="794" t="s">
        <v>1032</v>
      </c>
      <c r="L33" s="795">
        <f>L32-Y14</f>
        <v>0</v>
      </c>
      <c r="M33" s="709"/>
      <c r="N33" s="709"/>
      <c r="O33" s="709"/>
      <c r="P33" s="709"/>
      <c r="Q33" s="709"/>
      <c r="R33" s="709"/>
      <c r="S33" s="709"/>
      <c r="T33" s="709"/>
      <c r="U33" s="709"/>
      <c r="V33" s="709"/>
      <c r="W33" s="709"/>
      <c r="X33" s="709"/>
      <c r="Y33" s="709"/>
      <c r="Z33" s="709"/>
      <c r="AA33" s="709"/>
      <c r="AB33" s="709"/>
    </row>
    <row r="34" spans="1:28" s="796" customFormat="1" ht="12.75" customHeight="1" x14ac:dyDescent="0.2">
      <c r="A34" s="796" t="s">
        <v>410</v>
      </c>
      <c r="N34" s="797"/>
      <c r="O34" s="797"/>
      <c r="P34" s="797"/>
      <c r="Q34" s="797"/>
      <c r="R34" s="797"/>
      <c r="S34" s="797"/>
      <c r="T34" s="797"/>
      <c r="U34" s="797"/>
      <c r="V34" s="797"/>
      <c r="W34" s="797"/>
      <c r="X34" s="797"/>
      <c r="Y34" s="797"/>
      <c r="Z34" s="797"/>
      <c r="AA34" s="797"/>
      <c r="AB34" s="797"/>
    </row>
    <row r="35" spans="1:28" s="796" customFormat="1" ht="40.5" customHeight="1" x14ac:dyDescent="0.2">
      <c r="A35" s="980" t="s">
        <v>1116</v>
      </c>
      <c r="B35" s="980"/>
      <c r="C35" s="980"/>
      <c r="D35" s="980"/>
      <c r="E35" s="980"/>
      <c r="F35" s="980"/>
      <c r="G35" s="980"/>
      <c r="H35" s="980"/>
      <c r="I35" s="980"/>
      <c r="J35" s="980"/>
      <c r="K35" s="980"/>
      <c r="L35" s="980"/>
      <c r="M35" s="980"/>
      <c r="N35" s="797"/>
      <c r="O35" s="797"/>
      <c r="P35" s="797"/>
      <c r="Q35" s="797"/>
      <c r="R35" s="797"/>
      <c r="S35" s="797"/>
      <c r="T35" s="797"/>
      <c r="U35" s="797"/>
      <c r="V35" s="797"/>
      <c r="W35" s="797"/>
      <c r="X35" s="797"/>
      <c r="Y35" s="797"/>
      <c r="Z35" s="797"/>
      <c r="AA35" s="797"/>
      <c r="AB35" s="797"/>
    </row>
    <row r="36" spans="1:28" s="796" customFormat="1" ht="16.149999999999999" customHeight="1" x14ac:dyDescent="0.2">
      <c r="A36" s="980" t="s">
        <v>1117</v>
      </c>
      <c r="B36" s="980"/>
      <c r="C36" s="980"/>
      <c r="D36" s="980"/>
      <c r="E36" s="980"/>
      <c r="F36" s="980"/>
      <c r="G36" s="980"/>
      <c r="H36" s="980"/>
      <c r="I36" s="980"/>
      <c r="J36" s="980"/>
      <c r="K36" s="980"/>
      <c r="L36" s="980"/>
      <c r="M36" s="980"/>
      <c r="N36" s="797"/>
      <c r="O36" s="797"/>
      <c r="P36" s="797"/>
      <c r="Q36" s="797"/>
      <c r="R36" s="797"/>
      <c r="S36" s="797"/>
      <c r="T36" s="797"/>
      <c r="U36" s="797"/>
      <c r="V36" s="797"/>
      <c r="W36" s="797"/>
      <c r="X36" s="797"/>
      <c r="Y36" s="797"/>
      <c r="Z36" s="797"/>
      <c r="AA36" s="797"/>
      <c r="AB36" s="797"/>
    </row>
    <row r="37" spans="1:28" s="796" customFormat="1" ht="50.25" customHeight="1" x14ac:dyDescent="0.2">
      <c r="A37" s="980" t="s">
        <v>1118</v>
      </c>
      <c r="B37" s="980"/>
      <c r="C37" s="980"/>
      <c r="D37" s="980"/>
      <c r="E37" s="980"/>
      <c r="F37" s="980"/>
      <c r="G37" s="980"/>
      <c r="H37" s="980"/>
      <c r="I37" s="980"/>
      <c r="J37" s="980"/>
      <c r="K37" s="980"/>
      <c r="L37" s="980"/>
      <c r="M37" s="980"/>
      <c r="N37" s="797"/>
      <c r="O37" s="797"/>
      <c r="P37" s="797"/>
      <c r="Q37" s="797"/>
      <c r="R37" s="797"/>
      <c r="S37" s="797"/>
      <c r="T37" s="797"/>
      <c r="U37" s="797"/>
      <c r="V37" s="797"/>
      <c r="W37" s="797"/>
      <c r="X37" s="797"/>
      <c r="Y37" s="797"/>
      <c r="Z37" s="797"/>
      <c r="AA37" s="797"/>
      <c r="AB37" s="797"/>
    </row>
    <row r="38" spans="1:28" s="796" customFormat="1" ht="106.15" customHeight="1" x14ac:dyDescent="0.2">
      <c r="A38" s="980" t="s">
        <v>1119</v>
      </c>
      <c r="B38" s="980"/>
      <c r="C38" s="980"/>
      <c r="D38" s="980"/>
      <c r="E38" s="980"/>
      <c r="F38" s="980"/>
      <c r="G38" s="980"/>
      <c r="H38" s="980"/>
      <c r="I38" s="980"/>
      <c r="J38" s="980"/>
      <c r="K38" s="980"/>
      <c r="L38" s="980"/>
      <c r="M38" s="980"/>
      <c r="N38" s="797"/>
      <c r="O38" s="797"/>
      <c r="P38" s="797"/>
      <c r="Q38" s="797"/>
      <c r="R38" s="797"/>
      <c r="S38" s="797"/>
      <c r="T38" s="797"/>
      <c r="U38" s="797"/>
      <c r="V38" s="797"/>
      <c r="W38" s="797"/>
      <c r="X38" s="797"/>
      <c r="Y38" s="797"/>
      <c r="Z38" s="797"/>
      <c r="AA38" s="797"/>
      <c r="AB38" s="797"/>
    </row>
    <row r="39" spans="1:28" s="796" customFormat="1" ht="16.149999999999999" customHeight="1" x14ac:dyDescent="0.2">
      <c r="A39" s="980" t="s">
        <v>1120</v>
      </c>
      <c r="B39" s="980"/>
      <c r="C39" s="980"/>
      <c r="D39" s="980"/>
      <c r="E39" s="980"/>
      <c r="F39" s="980"/>
      <c r="G39" s="980"/>
      <c r="H39" s="980"/>
      <c r="I39" s="980"/>
      <c r="J39" s="980"/>
      <c r="K39" s="980"/>
      <c r="L39" s="980"/>
      <c r="M39" s="980"/>
      <c r="N39" s="797"/>
      <c r="O39" s="797"/>
      <c r="P39" s="797"/>
      <c r="Q39" s="797"/>
      <c r="R39" s="797"/>
      <c r="S39" s="797"/>
      <c r="T39" s="797"/>
      <c r="U39" s="797"/>
      <c r="V39" s="797"/>
      <c r="W39" s="797"/>
      <c r="X39" s="797"/>
      <c r="Y39" s="797"/>
      <c r="Z39" s="797"/>
      <c r="AA39" s="797"/>
      <c r="AB39" s="797"/>
    </row>
    <row r="40" spans="1:28" s="796" customFormat="1" ht="29.65" customHeight="1" x14ac:dyDescent="0.2">
      <c r="A40" s="980" t="s">
        <v>1121</v>
      </c>
      <c r="B40" s="980"/>
      <c r="C40" s="980"/>
      <c r="D40" s="980"/>
      <c r="E40" s="980"/>
      <c r="F40" s="980"/>
      <c r="G40" s="980"/>
      <c r="H40" s="980"/>
      <c r="I40" s="980"/>
      <c r="J40" s="980"/>
      <c r="K40" s="980"/>
      <c r="L40" s="980"/>
      <c r="M40" s="980"/>
      <c r="N40" s="797"/>
      <c r="O40" s="797"/>
      <c r="P40" s="797"/>
      <c r="Q40" s="797"/>
      <c r="R40" s="797"/>
      <c r="S40" s="797"/>
      <c r="T40" s="797"/>
      <c r="U40" s="797"/>
      <c r="V40" s="797"/>
      <c r="W40" s="797"/>
      <c r="X40" s="797"/>
      <c r="Y40" s="797"/>
      <c r="Z40" s="797"/>
      <c r="AA40" s="797"/>
      <c r="AB40" s="797"/>
    </row>
    <row r="41" spans="1:28" s="796" customFormat="1" ht="12.75" customHeight="1" x14ac:dyDescent="0.2">
      <c r="A41" s="980" t="s">
        <v>1122</v>
      </c>
      <c r="B41" s="980"/>
      <c r="C41" s="980"/>
      <c r="D41" s="980"/>
      <c r="E41" s="980"/>
      <c r="F41" s="980"/>
      <c r="G41" s="980"/>
      <c r="H41" s="980"/>
      <c r="I41" s="980"/>
      <c r="J41" s="980"/>
      <c r="K41" s="980"/>
      <c r="L41" s="980"/>
      <c r="M41" s="980"/>
      <c r="N41" s="797"/>
      <c r="O41" s="797"/>
      <c r="P41" s="797"/>
      <c r="Q41" s="797"/>
      <c r="R41" s="797"/>
      <c r="S41" s="797"/>
      <c r="T41" s="797"/>
      <c r="U41" s="797"/>
      <c r="V41" s="797"/>
      <c r="W41" s="797"/>
      <c r="X41" s="797"/>
      <c r="Y41" s="797"/>
      <c r="Z41" s="797"/>
      <c r="AA41" s="797"/>
      <c r="AB41" s="797"/>
    </row>
    <row r="42" spans="1:28" s="796" customFormat="1" ht="13.5" customHeight="1" x14ac:dyDescent="0.2">
      <c r="A42" s="797"/>
      <c r="B42" s="797"/>
      <c r="C42" s="797"/>
      <c r="D42" s="797"/>
      <c r="E42" s="797"/>
      <c r="F42" s="797"/>
      <c r="G42" s="797"/>
      <c r="H42" s="797"/>
      <c r="I42" s="797"/>
      <c r="J42" s="797"/>
      <c r="K42" s="797"/>
      <c r="L42" s="797"/>
      <c r="M42" s="797"/>
      <c r="N42" s="797"/>
      <c r="O42" s="797"/>
      <c r="P42" s="797"/>
      <c r="Q42" s="797"/>
      <c r="R42" s="797"/>
      <c r="S42" s="797"/>
      <c r="T42" s="797"/>
      <c r="U42" s="797"/>
      <c r="V42" s="797"/>
      <c r="W42" s="797"/>
      <c r="X42" s="797"/>
      <c r="Y42" s="797"/>
      <c r="Z42" s="797"/>
      <c r="AA42" s="797"/>
      <c r="AB42" s="797"/>
    </row>
    <row r="43" spans="1:28" s="710" customFormat="1" ht="15" customHeight="1" x14ac:dyDescent="0.2">
      <c r="A43" s="709"/>
      <c r="B43" s="709"/>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row>
    <row r="44" spans="1:28" s="710" customFormat="1" ht="15" x14ac:dyDescent="0.2"/>
    <row r="45" spans="1:28" s="710" customFormat="1" ht="12.75" customHeight="1" x14ac:dyDescent="0.2"/>
    <row r="46" spans="1:28" s="710" customFormat="1" ht="16.149999999999999" customHeight="1" x14ac:dyDescent="0.2"/>
    <row r="47" spans="1:28" s="710" customFormat="1" ht="25.15" customHeight="1" x14ac:dyDescent="0.2"/>
    <row r="48" spans="1:28" s="710" customFormat="1" ht="24" customHeight="1" x14ac:dyDescent="0.2"/>
    <row r="49" spans="1:24" s="710" customFormat="1" ht="37.5" customHeight="1" x14ac:dyDescent="0.2"/>
    <row r="50" spans="1:24" s="710" customFormat="1" ht="16.149999999999999" customHeight="1" x14ac:dyDescent="0.2"/>
    <row r="51" spans="1:24" s="710" customFormat="1" ht="16.149999999999999" customHeight="1" x14ac:dyDescent="0.2"/>
    <row r="52" spans="1:24" s="710" customFormat="1" ht="15" customHeight="1" x14ac:dyDescent="0.2"/>
    <row r="53" spans="1:24" s="710" customFormat="1" ht="14.25" customHeight="1" x14ac:dyDescent="0.2"/>
    <row r="54" spans="1:24" s="710" customFormat="1" ht="16.7" customHeight="1" x14ac:dyDescent="0.2"/>
    <row r="55" spans="1:24" s="710" customFormat="1" ht="18.75" customHeight="1" x14ac:dyDescent="0.2"/>
    <row r="56" spans="1:24" x14ac:dyDescent="0.2">
      <c r="A56" s="798"/>
      <c r="B56" s="799"/>
      <c r="C56" s="799"/>
      <c r="D56" s="799"/>
      <c r="E56" s="799"/>
      <c r="F56" s="799"/>
      <c r="G56" s="799"/>
      <c r="H56" s="799"/>
      <c r="I56" s="800"/>
      <c r="J56" s="800"/>
      <c r="K56" s="800"/>
      <c r="L56" s="800"/>
      <c r="M56" s="800"/>
      <c r="N56" s="800"/>
      <c r="O56" s="800"/>
      <c r="P56" s="798"/>
      <c r="Q56" s="714"/>
      <c r="R56" s="714"/>
      <c r="S56" s="714"/>
      <c r="T56" s="714"/>
      <c r="U56" s="714"/>
      <c r="V56" s="714"/>
      <c r="W56" s="714"/>
      <c r="X56" s="714"/>
    </row>
    <row r="57" spans="1:24" ht="16.149999999999999" customHeight="1" x14ac:dyDescent="0.2">
      <c r="A57" s="993"/>
      <c r="B57" s="993"/>
      <c r="C57" s="993"/>
      <c r="D57" s="993"/>
      <c r="E57" s="993"/>
      <c r="F57" s="993"/>
      <c r="G57" s="993"/>
      <c r="H57" s="993"/>
      <c r="I57" s="993"/>
      <c r="J57" s="993"/>
      <c r="K57" s="993"/>
      <c r="L57" s="993"/>
      <c r="M57" s="993"/>
      <c r="N57" s="993"/>
      <c r="O57" s="993"/>
      <c r="P57" s="993"/>
      <c r="Q57" s="993"/>
      <c r="R57" s="993"/>
      <c r="S57" s="993"/>
      <c r="T57" s="993"/>
      <c r="U57" s="993"/>
      <c r="V57" s="714"/>
      <c r="W57" s="714"/>
      <c r="X57" s="714"/>
    </row>
    <row r="58" spans="1:24" ht="15.75" x14ac:dyDescent="0.2">
      <c r="A58" s="801"/>
      <c r="B58" s="802"/>
      <c r="C58" s="802"/>
      <c r="D58" s="802"/>
      <c r="E58" s="802"/>
      <c r="F58" s="802"/>
      <c r="G58" s="802"/>
      <c r="H58" s="802"/>
      <c r="I58" s="713"/>
      <c r="J58" s="713"/>
      <c r="K58" s="713"/>
      <c r="L58" s="713"/>
      <c r="M58" s="713"/>
      <c r="N58" s="713"/>
      <c r="O58" s="713"/>
      <c r="P58" s="713"/>
    </row>
    <row r="59" spans="1:24" x14ac:dyDescent="0.2">
      <c r="A59" s="713"/>
      <c r="B59" s="802"/>
      <c r="C59" s="802"/>
      <c r="D59" s="802"/>
      <c r="E59" s="802"/>
      <c r="F59" s="802"/>
      <c r="G59" s="802"/>
      <c r="H59" s="802"/>
      <c r="I59" s="713"/>
      <c r="J59" s="713"/>
      <c r="K59" s="713"/>
      <c r="L59" s="713"/>
      <c r="M59" s="713"/>
      <c r="N59" s="713"/>
      <c r="O59" s="713"/>
      <c r="P59" s="713"/>
    </row>
    <row r="60" spans="1:24" x14ac:dyDescent="0.2">
      <c r="A60" s="803"/>
      <c r="B60" s="804"/>
      <c r="C60" s="804"/>
      <c r="D60" s="804"/>
      <c r="E60" s="804"/>
      <c r="F60" s="804"/>
      <c r="G60" s="804"/>
      <c r="H60" s="804"/>
      <c r="I60" s="803"/>
      <c r="J60" s="803"/>
      <c r="K60" s="803"/>
      <c r="L60" s="803"/>
      <c r="M60" s="803"/>
      <c r="N60" s="803"/>
      <c r="O60" s="803"/>
      <c r="P60" s="803"/>
    </row>
    <row r="61" spans="1:24" x14ac:dyDescent="0.2">
      <c r="A61" s="803"/>
      <c r="B61" s="804"/>
      <c r="C61" s="804"/>
      <c r="D61" s="804"/>
      <c r="E61" s="804"/>
      <c r="F61" s="804"/>
      <c r="G61" s="804"/>
      <c r="H61" s="804"/>
      <c r="I61" s="803"/>
      <c r="J61" s="803"/>
      <c r="K61" s="803"/>
      <c r="L61" s="803"/>
      <c r="M61" s="803"/>
      <c r="N61" s="803"/>
      <c r="O61" s="803"/>
      <c r="P61" s="803"/>
    </row>
    <row r="62" spans="1:24" x14ac:dyDescent="0.2">
      <c r="A62" s="803"/>
      <c r="B62" s="804"/>
      <c r="C62" s="804"/>
      <c r="D62" s="804"/>
      <c r="E62" s="804"/>
      <c r="F62" s="804"/>
      <c r="G62" s="804"/>
      <c r="H62" s="804"/>
      <c r="I62" s="803"/>
      <c r="J62" s="803"/>
      <c r="K62" s="803"/>
      <c r="L62" s="803"/>
      <c r="M62" s="803"/>
      <c r="N62" s="803"/>
      <c r="O62" s="803"/>
      <c r="P62" s="803"/>
    </row>
    <row r="63" spans="1:24" x14ac:dyDescent="0.2">
      <c r="A63" s="803"/>
      <c r="B63" s="804"/>
      <c r="C63" s="804"/>
      <c r="D63" s="804"/>
      <c r="E63" s="804"/>
      <c r="F63" s="804"/>
      <c r="G63" s="804"/>
      <c r="H63" s="804"/>
      <c r="I63" s="803"/>
      <c r="J63" s="803"/>
      <c r="K63" s="803"/>
      <c r="L63" s="803"/>
      <c r="M63" s="803"/>
      <c r="N63" s="803"/>
      <c r="O63" s="803"/>
      <c r="P63" s="803"/>
    </row>
    <row r="64" spans="1:24" x14ac:dyDescent="0.2">
      <c r="A64" s="803"/>
      <c r="B64" s="804"/>
      <c r="C64" s="804"/>
      <c r="D64" s="804"/>
      <c r="E64" s="804"/>
      <c r="F64" s="804"/>
      <c r="G64" s="804"/>
      <c r="H64" s="804"/>
      <c r="I64" s="803"/>
      <c r="J64" s="803"/>
      <c r="K64" s="803"/>
      <c r="L64" s="803"/>
      <c r="M64" s="803"/>
      <c r="N64" s="803"/>
      <c r="O64" s="803"/>
      <c r="P64" s="803"/>
    </row>
    <row r="65" spans="1:16" x14ac:dyDescent="0.2">
      <c r="A65" s="803"/>
      <c r="B65" s="804"/>
      <c r="C65" s="804"/>
      <c r="D65" s="804"/>
      <c r="E65" s="804"/>
      <c r="F65" s="804"/>
      <c r="G65" s="804"/>
      <c r="H65" s="804"/>
      <c r="I65" s="803"/>
      <c r="J65" s="803"/>
      <c r="K65" s="803"/>
      <c r="L65" s="803"/>
      <c r="M65" s="803"/>
      <c r="N65" s="803"/>
      <c r="O65" s="803"/>
      <c r="P65" s="803"/>
    </row>
    <row r="66" spans="1:16" x14ac:dyDescent="0.2">
      <c r="A66" s="803"/>
      <c r="B66" s="804"/>
      <c r="C66" s="804"/>
      <c r="D66" s="804"/>
      <c r="E66" s="804"/>
      <c r="F66" s="804"/>
      <c r="G66" s="804"/>
      <c r="H66" s="804"/>
      <c r="I66" s="803"/>
      <c r="J66" s="803"/>
      <c r="K66" s="803"/>
      <c r="L66" s="803"/>
      <c r="M66" s="803"/>
      <c r="N66" s="803"/>
      <c r="O66" s="803"/>
      <c r="P66" s="803"/>
    </row>
    <row r="67" spans="1:16" x14ac:dyDescent="0.2">
      <c r="A67" s="803"/>
      <c r="B67" s="804"/>
      <c r="C67" s="804"/>
      <c r="D67" s="804"/>
      <c r="E67" s="804"/>
      <c r="F67" s="804"/>
      <c r="G67" s="804"/>
      <c r="H67" s="804"/>
      <c r="I67" s="803"/>
      <c r="J67" s="803"/>
      <c r="K67" s="803"/>
      <c r="L67" s="803"/>
      <c r="M67" s="803"/>
      <c r="N67" s="803"/>
      <c r="O67" s="803"/>
      <c r="P67" s="803"/>
    </row>
    <row r="68" spans="1:16" x14ac:dyDescent="0.2">
      <c r="A68" s="803"/>
      <c r="B68" s="804"/>
      <c r="C68" s="804"/>
      <c r="D68" s="804"/>
      <c r="E68" s="804"/>
      <c r="F68" s="804"/>
      <c r="G68" s="804"/>
      <c r="H68" s="804"/>
      <c r="I68" s="803"/>
      <c r="J68" s="803"/>
      <c r="K68" s="803"/>
      <c r="L68" s="803"/>
      <c r="M68" s="803"/>
      <c r="N68" s="803"/>
      <c r="O68" s="803"/>
      <c r="P68" s="803"/>
    </row>
  </sheetData>
  <mergeCells count="45">
    <mergeCell ref="A38:M38"/>
    <mergeCell ref="A39:M39"/>
    <mergeCell ref="A40:M40"/>
    <mergeCell ref="A41:M41"/>
    <mergeCell ref="A57:U57"/>
    <mergeCell ref="A37:M37"/>
    <mergeCell ref="K18:M18"/>
    <mergeCell ref="O18:Z19"/>
    <mergeCell ref="B21:B29"/>
    <mergeCell ref="C21:C27"/>
    <mergeCell ref="C28:D28"/>
    <mergeCell ref="C29:D29"/>
    <mergeCell ref="H18:J18"/>
    <mergeCell ref="B30:D30"/>
    <mergeCell ref="B31:D31"/>
    <mergeCell ref="B32:D32"/>
    <mergeCell ref="A35:M35"/>
    <mergeCell ref="A36:M36"/>
    <mergeCell ref="B13:D13"/>
    <mergeCell ref="B14:D14"/>
    <mergeCell ref="A18:A20"/>
    <mergeCell ref="B18:D20"/>
    <mergeCell ref="E18:G18"/>
    <mergeCell ref="B12:D12"/>
    <mergeCell ref="E7:F7"/>
    <mergeCell ref="G7:H7"/>
    <mergeCell ref="I7:J7"/>
    <mergeCell ref="K7:L7"/>
    <mergeCell ref="B9:B11"/>
    <mergeCell ref="C9:D9"/>
    <mergeCell ref="C10:D10"/>
    <mergeCell ref="C11:D11"/>
    <mergeCell ref="A5:A8"/>
    <mergeCell ref="B5:D8"/>
    <mergeCell ref="E5:Z5"/>
    <mergeCell ref="E6:H6"/>
    <mergeCell ref="I6:L6"/>
    <mergeCell ref="M6:R6"/>
    <mergeCell ref="S6:T7"/>
    <mergeCell ref="U6:V7"/>
    <mergeCell ref="W6:X7"/>
    <mergeCell ref="Y6:Z7"/>
    <mergeCell ref="Q7:R7"/>
    <mergeCell ref="M7:N7"/>
    <mergeCell ref="O7:P7"/>
  </mergeCells>
  <printOptions horizontalCentered="1"/>
  <pageMargins left="0.23622047244094491" right="0.27559055118110237" top="0.47" bottom="0.28999999999999998" header="0.28000000000000003" footer="0.19"/>
  <pageSetup paperSize="9" scale="54"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workbookViewId="0">
      <selection activeCell="G23" sqref="G23"/>
    </sheetView>
  </sheetViews>
  <sheetFormatPr defaultColWidth="17.28515625" defaultRowHeight="15" customHeight="1" x14ac:dyDescent="0.2"/>
  <cols>
    <col min="1" max="1" width="3.42578125" customWidth="1"/>
    <col min="2" max="2" width="9" customWidth="1"/>
    <col min="3" max="3" width="48" customWidth="1"/>
    <col min="4" max="13" width="13" customWidth="1"/>
    <col min="14" max="23" width="9.140625" customWidth="1"/>
  </cols>
  <sheetData>
    <row r="1" spans="1:23" ht="15.75" customHeight="1" x14ac:dyDescent="0.25">
      <c r="A1" s="61" t="s">
        <v>663</v>
      </c>
      <c r="B1" s="2"/>
      <c r="C1" s="2"/>
      <c r="D1" s="2"/>
      <c r="E1" s="2"/>
      <c r="F1" s="2"/>
      <c r="G1" s="2"/>
      <c r="H1" s="2"/>
      <c r="I1" s="2"/>
      <c r="J1" s="2"/>
      <c r="K1" s="71"/>
      <c r="L1" s="71"/>
      <c r="M1" s="2"/>
      <c r="N1" s="3"/>
      <c r="O1" s="3"/>
      <c r="P1" s="3"/>
      <c r="Q1" s="3"/>
      <c r="R1" s="3"/>
      <c r="S1" s="3"/>
      <c r="T1" s="3"/>
      <c r="U1" s="3"/>
      <c r="V1" s="3"/>
      <c r="W1" s="3"/>
    </row>
    <row r="2" spans="1:23" ht="13.5" customHeight="1" x14ac:dyDescent="0.2">
      <c r="A2" s="71"/>
      <c r="B2" s="71"/>
      <c r="C2" s="71"/>
      <c r="D2" s="71"/>
      <c r="E2" s="71"/>
      <c r="F2" s="71"/>
      <c r="G2" s="71"/>
      <c r="H2" s="71"/>
      <c r="I2" s="71"/>
      <c r="J2" s="71"/>
      <c r="K2" s="71"/>
      <c r="L2" s="71"/>
      <c r="M2" s="62" t="s">
        <v>664</v>
      </c>
      <c r="N2" s="71"/>
      <c r="O2" s="71"/>
      <c r="P2" s="71"/>
      <c r="Q2" s="71"/>
      <c r="R2" s="71"/>
      <c r="S2" s="71"/>
      <c r="T2" s="71"/>
      <c r="U2" s="71"/>
      <c r="V2" s="71"/>
      <c r="W2" s="71"/>
    </row>
    <row r="3" spans="1:23" ht="17.25" customHeight="1" x14ac:dyDescent="0.2">
      <c r="A3" s="1001" t="s">
        <v>459</v>
      </c>
      <c r="B3" s="1008" t="s">
        <v>668</v>
      </c>
      <c r="C3" s="874"/>
      <c r="D3" s="914" t="s">
        <v>734</v>
      </c>
      <c r="E3" s="826"/>
      <c r="F3" s="826"/>
      <c r="G3" s="826"/>
      <c r="H3" s="826"/>
      <c r="I3" s="826"/>
      <c r="J3" s="826"/>
      <c r="K3" s="814"/>
      <c r="L3" s="996" t="s">
        <v>735</v>
      </c>
      <c r="M3" s="830"/>
      <c r="N3" s="71"/>
      <c r="O3" s="71"/>
      <c r="P3" s="71"/>
      <c r="Q3" s="71"/>
      <c r="R3" s="71"/>
      <c r="S3" s="71"/>
      <c r="T3" s="71"/>
      <c r="U3" s="71"/>
      <c r="V3" s="71"/>
      <c r="W3" s="71"/>
    </row>
    <row r="4" spans="1:23" ht="15" customHeight="1" x14ac:dyDescent="0.2">
      <c r="A4" s="1002"/>
      <c r="B4" s="854"/>
      <c r="C4" s="889"/>
      <c r="D4" s="1000" t="s">
        <v>737</v>
      </c>
      <c r="E4" s="1000" t="s">
        <v>739</v>
      </c>
      <c r="F4" s="1012" t="s">
        <v>740</v>
      </c>
      <c r="G4" s="832"/>
      <c r="H4" s="832"/>
      <c r="I4" s="832"/>
      <c r="J4" s="833"/>
      <c r="K4" s="918" t="s">
        <v>649</v>
      </c>
      <c r="L4" s="997" t="s">
        <v>741</v>
      </c>
      <c r="M4" s="998" t="s">
        <v>742</v>
      </c>
      <c r="N4" s="71"/>
      <c r="O4" s="71"/>
      <c r="P4" s="71"/>
      <c r="Q4" s="71"/>
      <c r="R4" s="71"/>
      <c r="S4" s="71"/>
      <c r="T4" s="71"/>
      <c r="U4" s="71"/>
      <c r="V4" s="71"/>
      <c r="W4" s="71"/>
    </row>
    <row r="5" spans="1:23" ht="20.25" customHeight="1" x14ac:dyDescent="0.25">
      <c r="A5" s="1002"/>
      <c r="B5" s="854"/>
      <c r="C5" s="889"/>
      <c r="D5" s="893"/>
      <c r="E5" s="893"/>
      <c r="F5" s="256" t="s">
        <v>743</v>
      </c>
      <c r="G5" s="258" t="s">
        <v>747</v>
      </c>
      <c r="H5" s="258" t="s">
        <v>748</v>
      </c>
      <c r="I5" s="258" t="s">
        <v>749</v>
      </c>
      <c r="J5" s="258" t="s">
        <v>750</v>
      </c>
      <c r="K5" s="893"/>
      <c r="L5" s="893"/>
      <c r="M5" s="999"/>
      <c r="N5" s="3"/>
      <c r="O5" s="3"/>
      <c r="P5" s="3"/>
      <c r="Q5" s="3"/>
      <c r="R5" s="3"/>
      <c r="S5" s="3"/>
      <c r="T5" s="3"/>
      <c r="U5" s="3"/>
      <c r="V5" s="3"/>
      <c r="W5" s="3"/>
    </row>
    <row r="6" spans="1:23" ht="12.75" customHeight="1" x14ac:dyDescent="0.2">
      <c r="A6" s="1003"/>
      <c r="B6" s="855"/>
      <c r="C6" s="890"/>
      <c r="D6" s="260" t="s">
        <v>519</v>
      </c>
      <c r="E6" s="260" t="s">
        <v>521</v>
      </c>
      <c r="F6" s="994" t="s">
        <v>522</v>
      </c>
      <c r="G6" s="995"/>
      <c r="H6" s="995"/>
      <c r="I6" s="995"/>
      <c r="J6" s="917"/>
      <c r="K6" s="263" t="s">
        <v>751</v>
      </c>
      <c r="L6" s="264" t="s">
        <v>758</v>
      </c>
      <c r="M6" s="266" t="s">
        <v>759</v>
      </c>
      <c r="N6" s="332"/>
      <c r="O6" s="332"/>
      <c r="P6" s="332"/>
      <c r="Q6" s="332"/>
      <c r="R6" s="332"/>
      <c r="S6" s="332"/>
      <c r="T6" s="332"/>
      <c r="U6" s="332"/>
      <c r="V6" s="332"/>
      <c r="W6" s="332"/>
    </row>
    <row r="7" spans="1:23" ht="12.75" customHeight="1" x14ac:dyDescent="0.25">
      <c r="A7" s="334">
        <v>1</v>
      </c>
      <c r="B7" s="335" t="s">
        <v>793</v>
      </c>
      <c r="C7" s="342"/>
      <c r="D7" s="345">
        <f>SUM(D8+D9+D10+D11+D12+D13+D15+D19+D23+D24)</f>
        <v>35445.674999999996</v>
      </c>
      <c r="E7" s="647">
        <f t="shared" ref="E7:M7" si="0">SUM(E8+E9+E10+E11+E12+E13+E15+E19+E23+E24)</f>
        <v>13260.3</v>
      </c>
      <c r="F7" s="647">
        <f t="shared" si="0"/>
        <v>0</v>
      </c>
      <c r="G7" s="647">
        <f t="shared" si="0"/>
        <v>2622.6349999999998</v>
      </c>
      <c r="H7" s="647">
        <f t="shared" si="0"/>
        <v>0</v>
      </c>
      <c r="I7" s="647">
        <f t="shared" si="0"/>
        <v>0</v>
      </c>
      <c r="J7" s="647">
        <f t="shared" si="0"/>
        <v>0</v>
      </c>
      <c r="K7" s="648">
        <f>SUM(K8+K9+K10+K11+K12+K13+K15+K19+K23+K24)</f>
        <v>51328.61</v>
      </c>
      <c r="L7" s="647">
        <f t="shared" si="0"/>
        <v>51328.61</v>
      </c>
      <c r="M7" s="649">
        <f t="shared" si="0"/>
        <v>0</v>
      </c>
      <c r="N7" s="3"/>
      <c r="O7" s="3"/>
      <c r="P7" s="3"/>
      <c r="Q7" s="3"/>
      <c r="R7" s="3"/>
      <c r="S7" s="3"/>
      <c r="T7" s="3"/>
      <c r="U7" s="3"/>
      <c r="V7" s="3"/>
      <c r="W7" s="3"/>
    </row>
    <row r="8" spans="1:23" ht="12.75" customHeight="1" x14ac:dyDescent="0.25">
      <c r="A8" s="89">
        <v>2</v>
      </c>
      <c r="B8" s="1009" t="s">
        <v>836</v>
      </c>
      <c r="C8" s="865"/>
      <c r="D8" s="650"/>
      <c r="E8" s="651">
        <v>5019.3</v>
      </c>
      <c r="F8" s="651"/>
      <c r="G8" s="651"/>
      <c r="H8" s="651"/>
      <c r="I8" s="651"/>
      <c r="J8" s="651"/>
      <c r="K8" s="651">
        <f t="shared" ref="K8:K27" si="1">SUM(D8:J8)</f>
        <v>5019.3</v>
      </c>
      <c r="L8" s="651">
        <f>K8</f>
        <v>5019.3</v>
      </c>
      <c r="M8" s="652"/>
      <c r="N8" s="3"/>
      <c r="O8" s="3"/>
      <c r="P8" s="3"/>
      <c r="Q8" s="3"/>
      <c r="R8" s="3"/>
      <c r="S8" s="3"/>
      <c r="T8" s="3"/>
      <c r="U8" s="3"/>
      <c r="V8" s="3"/>
      <c r="W8" s="3"/>
    </row>
    <row r="9" spans="1:23" ht="24" customHeight="1" x14ac:dyDescent="0.25">
      <c r="A9" s="89">
        <v>3</v>
      </c>
      <c r="B9" s="1009" t="s">
        <v>837</v>
      </c>
      <c r="C9" s="865"/>
      <c r="D9" s="650">
        <f>17402.539-8241</f>
        <v>9161.5390000000007</v>
      </c>
      <c r="E9" s="651">
        <v>8241</v>
      </c>
      <c r="F9" s="651"/>
      <c r="G9" s="651"/>
      <c r="H9" s="651"/>
      <c r="I9" s="651"/>
      <c r="J9" s="651"/>
      <c r="K9" s="651">
        <f t="shared" si="1"/>
        <v>17402.539000000001</v>
      </c>
      <c r="L9" s="651">
        <f t="shared" ref="L9:L27" si="2">K9</f>
        <v>17402.539000000001</v>
      </c>
      <c r="M9" s="652"/>
      <c r="N9" s="3"/>
      <c r="O9" s="3"/>
      <c r="P9" s="3"/>
      <c r="Q9" s="3"/>
      <c r="R9" s="3"/>
      <c r="S9" s="3"/>
      <c r="T9" s="3"/>
      <c r="U9" s="3"/>
      <c r="V9" s="3"/>
      <c r="W9" s="3"/>
    </row>
    <row r="10" spans="1:23" ht="24" customHeight="1" x14ac:dyDescent="0.25">
      <c r="A10" s="89">
        <v>4</v>
      </c>
      <c r="B10" s="1004" t="s">
        <v>838</v>
      </c>
      <c r="C10" s="865"/>
      <c r="D10" s="650">
        <v>3886.3339999999998</v>
      </c>
      <c r="E10" s="651"/>
      <c r="F10" s="651"/>
      <c r="G10" s="651"/>
      <c r="H10" s="651"/>
      <c r="I10" s="651"/>
      <c r="J10" s="651"/>
      <c r="K10" s="651">
        <f t="shared" si="1"/>
        <v>3886.3339999999998</v>
      </c>
      <c r="L10" s="651">
        <f t="shared" si="2"/>
        <v>3886.3339999999998</v>
      </c>
      <c r="M10" s="652"/>
      <c r="N10" s="3"/>
      <c r="O10" s="3"/>
      <c r="P10" s="3"/>
      <c r="Q10" s="3"/>
      <c r="R10" s="3"/>
      <c r="S10" s="3"/>
      <c r="T10" s="3"/>
      <c r="U10" s="3"/>
      <c r="V10" s="3"/>
      <c r="W10" s="3"/>
    </row>
    <row r="11" spans="1:23" ht="12.75" customHeight="1" x14ac:dyDescent="0.25">
      <c r="A11" s="89">
        <v>5</v>
      </c>
      <c r="B11" s="1009" t="s">
        <v>839</v>
      </c>
      <c r="C11" s="865"/>
      <c r="D11" s="650"/>
      <c r="E11" s="651">
        <v>0</v>
      </c>
      <c r="F11" s="651"/>
      <c r="G11" s="651"/>
      <c r="H11" s="651"/>
      <c r="I11" s="651"/>
      <c r="J11" s="651"/>
      <c r="K11" s="651">
        <f t="shared" si="1"/>
        <v>0</v>
      </c>
      <c r="L11" s="651">
        <f t="shared" si="2"/>
        <v>0</v>
      </c>
      <c r="M11" s="652"/>
      <c r="N11" s="3"/>
      <c r="O11" s="3"/>
      <c r="P11" s="3"/>
      <c r="Q11" s="3"/>
      <c r="R11" s="3"/>
      <c r="S11" s="3"/>
      <c r="T11" s="3"/>
      <c r="U11" s="3"/>
      <c r="V11" s="3"/>
      <c r="W11" s="3"/>
    </row>
    <row r="12" spans="1:23" ht="12.75" customHeight="1" x14ac:dyDescent="0.25">
      <c r="A12" s="89">
        <v>6</v>
      </c>
      <c r="B12" s="1009" t="s">
        <v>840</v>
      </c>
      <c r="C12" s="865"/>
      <c r="D12" s="650"/>
      <c r="E12" s="651"/>
      <c r="F12" s="651"/>
      <c r="G12" s="651"/>
      <c r="H12" s="651"/>
      <c r="I12" s="651"/>
      <c r="J12" s="651"/>
      <c r="K12" s="651">
        <f t="shared" si="1"/>
        <v>0</v>
      </c>
      <c r="L12" s="651">
        <f t="shared" si="2"/>
        <v>0</v>
      </c>
      <c r="M12" s="652"/>
      <c r="N12" s="3"/>
      <c r="O12" s="3"/>
      <c r="P12" s="3"/>
      <c r="Q12" s="3"/>
      <c r="R12" s="3"/>
      <c r="S12" s="3"/>
      <c r="T12" s="3"/>
      <c r="U12" s="3"/>
      <c r="V12" s="3"/>
      <c r="W12" s="3"/>
    </row>
    <row r="13" spans="1:23" ht="12.75" customHeight="1" x14ac:dyDescent="0.25">
      <c r="A13" s="384">
        <v>7</v>
      </c>
      <c r="B13" s="1005" t="s">
        <v>841</v>
      </c>
      <c r="C13" s="1006"/>
      <c r="D13" s="653"/>
      <c r="E13" s="654"/>
      <c r="F13" s="654"/>
      <c r="G13" s="654"/>
      <c r="H13" s="654"/>
      <c r="I13" s="654"/>
      <c r="J13" s="654"/>
      <c r="K13" s="655">
        <f t="shared" si="1"/>
        <v>0</v>
      </c>
      <c r="L13" s="655">
        <f t="shared" si="2"/>
        <v>0</v>
      </c>
      <c r="M13" s="656"/>
      <c r="N13" s="3"/>
      <c r="O13" s="3"/>
      <c r="P13" s="3"/>
      <c r="Q13" s="3"/>
      <c r="R13" s="3"/>
      <c r="S13" s="3"/>
      <c r="T13" s="3"/>
      <c r="U13" s="3"/>
      <c r="V13" s="3"/>
      <c r="W13" s="3"/>
    </row>
    <row r="14" spans="1:23" ht="12.75" customHeight="1" x14ac:dyDescent="0.25">
      <c r="A14" s="418">
        <v>8</v>
      </c>
      <c r="B14" s="420" t="s">
        <v>860</v>
      </c>
      <c r="C14" s="422" t="s">
        <v>861</v>
      </c>
      <c r="D14" s="657"/>
      <c r="E14" s="658"/>
      <c r="F14" s="658"/>
      <c r="G14" s="658"/>
      <c r="H14" s="658"/>
      <c r="I14" s="658"/>
      <c r="J14" s="658"/>
      <c r="K14" s="659">
        <f t="shared" si="1"/>
        <v>0</v>
      </c>
      <c r="L14" s="659">
        <f t="shared" si="2"/>
        <v>0</v>
      </c>
      <c r="M14" s="660"/>
      <c r="N14" s="3"/>
      <c r="O14" s="3"/>
      <c r="P14" s="3"/>
      <c r="Q14" s="3"/>
      <c r="R14" s="3"/>
      <c r="S14" s="3"/>
      <c r="T14" s="3"/>
      <c r="U14" s="3"/>
      <c r="V14" s="3"/>
      <c r="W14" s="3"/>
    </row>
    <row r="15" spans="1:23" ht="12.75" customHeight="1" x14ac:dyDescent="0.25">
      <c r="A15" s="424">
        <v>9</v>
      </c>
      <c r="B15" s="1010" t="s">
        <v>864</v>
      </c>
      <c r="C15" s="1011"/>
      <c r="D15" s="661">
        <f>SUM(D16:D18)</f>
        <v>1200.3520000000001</v>
      </c>
      <c r="E15" s="661">
        <f t="shared" ref="E15:J15" si="3">SUM(E16:E18)</f>
        <v>0</v>
      </c>
      <c r="F15" s="661">
        <f t="shared" si="3"/>
        <v>0</v>
      </c>
      <c r="G15" s="661">
        <f t="shared" si="3"/>
        <v>0</v>
      </c>
      <c r="H15" s="661">
        <f t="shared" si="3"/>
        <v>0</v>
      </c>
      <c r="I15" s="661">
        <f t="shared" si="3"/>
        <v>0</v>
      </c>
      <c r="J15" s="661">
        <f t="shared" si="3"/>
        <v>0</v>
      </c>
      <c r="K15" s="654">
        <f t="shared" si="1"/>
        <v>1200.3520000000001</v>
      </c>
      <c r="L15" s="654">
        <f t="shared" si="2"/>
        <v>1200.3520000000001</v>
      </c>
      <c r="M15" s="662"/>
      <c r="N15" s="3"/>
      <c r="O15" s="3"/>
      <c r="P15" s="3"/>
      <c r="Q15" s="3"/>
      <c r="R15" s="3"/>
      <c r="S15" s="3"/>
      <c r="T15" s="3"/>
      <c r="U15" s="3"/>
      <c r="V15" s="3"/>
      <c r="W15" s="3"/>
    </row>
    <row r="16" spans="1:23" ht="12.75" customHeight="1" x14ac:dyDescent="0.25">
      <c r="A16" s="429">
        <v>10</v>
      </c>
      <c r="B16" s="431" t="s">
        <v>860</v>
      </c>
      <c r="C16" s="432" t="s">
        <v>871</v>
      </c>
      <c r="D16" s="663"/>
      <c r="E16" s="664"/>
      <c r="F16" s="664"/>
      <c r="G16" s="664"/>
      <c r="H16" s="664"/>
      <c r="I16" s="664"/>
      <c r="J16" s="664"/>
      <c r="K16" s="664">
        <f t="shared" si="1"/>
        <v>0</v>
      </c>
      <c r="L16" s="664">
        <f t="shared" si="2"/>
        <v>0</v>
      </c>
      <c r="M16" s="665"/>
      <c r="N16" s="3"/>
      <c r="O16" s="3"/>
      <c r="P16" s="3"/>
      <c r="Q16" s="3"/>
      <c r="R16" s="3"/>
      <c r="S16" s="3"/>
      <c r="T16" s="3"/>
      <c r="U16" s="3"/>
      <c r="V16" s="3"/>
      <c r="W16" s="3"/>
    </row>
    <row r="17" spans="1:23" ht="12.75" customHeight="1" x14ac:dyDescent="0.25">
      <c r="A17" s="429">
        <v>11</v>
      </c>
      <c r="B17" s="497"/>
      <c r="C17" s="432" t="s">
        <v>946</v>
      </c>
      <c r="D17" s="663">
        <v>45</v>
      </c>
      <c r="E17" s="664"/>
      <c r="F17" s="664"/>
      <c r="G17" s="664"/>
      <c r="H17" s="664"/>
      <c r="I17" s="664"/>
      <c r="J17" s="664"/>
      <c r="K17" s="664">
        <f t="shared" si="1"/>
        <v>45</v>
      </c>
      <c r="L17" s="664">
        <f t="shared" si="2"/>
        <v>45</v>
      </c>
      <c r="M17" s="665"/>
      <c r="N17" s="3"/>
      <c r="O17" s="3"/>
      <c r="P17" s="3"/>
      <c r="Q17" s="3"/>
      <c r="R17" s="3"/>
      <c r="S17" s="3"/>
      <c r="T17" s="3"/>
      <c r="U17" s="3"/>
      <c r="V17" s="3"/>
      <c r="W17" s="3"/>
    </row>
    <row r="18" spans="1:23" ht="12.75" customHeight="1" x14ac:dyDescent="0.25">
      <c r="A18" s="418">
        <v>12</v>
      </c>
      <c r="B18" s="500"/>
      <c r="C18" s="501" t="s">
        <v>954</v>
      </c>
      <c r="D18" s="657">
        <f>1200.352-45</f>
        <v>1155.3520000000001</v>
      </c>
      <c r="E18" s="658"/>
      <c r="F18" s="658"/>
      <c r="G18" s="658"/>
      <c r="H18" s="658"/>
      <c r="I18" s="658"/>
      <c r="J18" s="658"/>
      <c r="K18" s="659">
        <f t="shared" si="1"/>
        <v>1155.3520000000001</v>
      </c>
      <c r="L18" s="659">
        <f t="shared" si="2"/>
        <v>1155.3520000000001</v>
      </c>
      <c r="M18" s="660"/>
      <c r="N18" s="3"/>
      <c r="O18" s="3"/>
      <c r="P18" s="3"/>
      <c r="Q18" s="3"/>
      <c r="R18" s="3"/>
      <c r="S18" s="3"/>
      <c r="T18" s="3"/>
      <c r="U18" s="3"/>
      <c r="V18" s="3"/>
      <c r="W18" s="3"/>
    </row>
    <row r="19" spans="1:23" ht="12.75" customHeight="1" x14ac:dyDescent="0.25">
      <c r="A19" s="424">
        <v>13</v>
      </c>
      <c r="B19" s="1010" t="s">
        <v>957</v>
      </c>
      <c r="C19" s="1011"/>
      <c r="D19" s="661">
        <f>SUM(D20:D22)</f>
        <v>5060.45</v>
      </c>
      <c r="E19" s="661">
        <f t="shared" ref="E19:J19" si="4">SUM(E20:E22)</f>
        <v>0</v>
      </c>
      <c r="F19" s="661">
        <f t="shared" si="4"/>
        <v>0</v>
      </c>
      <c r="G19" s="661">
        <f t="shared" si="4"/>
        <v>0</v>
      </c>
      <c r="H19" s="661">
        <f t="shared" si="4"/>
        <v>0</v>
      </c>
      <c r="I19" s="661">
        <f t="shared" si="4"/>
        <v>0</v>
      </c>
      <c r="J19" s="661">
        <f t="shared" si="4"/>
        <v>0</v>
      </c>
      <c r="K19" s="655">
        <f t="shared" si="1"/>
        <v>5060.45</v>
      </c>
      <c r="L19" s="655">
        <f t="shared" si="2"/>
        <v>5060.45</v>
      </c>
      <c r="M19" s="662"/>
      <c r="N19" s="3"/>
      <c r="O19" s="3"/>
      <c r="P19" s="3"/>
      <c r="Q19" s="3"/>
      <c r="R19" s="3"/>
      <c r="S19" s="3"/>
      <c r="T19" s="3"/>
      <c r="U19" s="3"/>
      <c r="V19" s="3"/>
      <c r="W19" s="3"/>
    </row>
    <row r="20" spans="1:23" ht="12.75" customHeight="1" x14ac:dyDescent="0.25">
      <c r="A20" s="429">
        <v>14</v>
      </c>
      <c r="B20" s="431" t="s">
        <v>860</v>
      </c>
      <c r="C20" s="432" t="s">
        <v>958</v>
      </c>
      <c r="D20" s="663"/>
      <c r="E20" s="664"/>
      <c r="F20" s="664"/>
      <c r="G20" s="664"/>
      <c r="H20" s="664"/>
      <c r="I20" s="664"/>
      <c r="J20" s="664"/>
      <c r="K20" s="664">
        <f t="shared" si="1"/>
        <v>0</v>
      </c>
      <c r="L20" s="664">
        <f t="shared" si="2"/>
        <v>0</v>
      </c>
      <c r="M20" s="665"/>
      <c r="N20" s="3"/>
      <c r="O20" s="3"/>
      <c r="P20" s="3"/>
      <c r="Q20" s="3"/>
      <c r="R20" s="3"/>
      <c r="S20" s="3"/>
      <c r="T20" s="3"/>
      <c r="U20" s="3"/>
      <c r="V20" s="3"/>
      <c r="W20" s="3"/>
    </row>
    <row r="21" spans="1:23" ht="12.75" customHeight="1" x14ac:dyDescent="0.25">
      <c r="A21" s="429">
        <v>15</v>
      </c>
      <c r="B21" s="497"/>
      <c r="C21" s="432" t="s">
        <v>946</v>
      </c>
      <c r="D21" s="663"/>
      <c r="E21" s="664"/>
      <c r="F21" s="664"/>
      <c r="G21" s="664"/>
      <c r="H21" s="664"/>
      <c r="I21" s="664"/>
      <c r="J21" s="664"/>
      <c r="K21" s="664">
        <f t="shared" si="1"/>
        <v>0</v>
      </c>
      <c r="L21" s="664">
        <f t="shared" si="2"/>
        <v>0</v>
      </c>
      <c r="M21" s="665"/>
      <c r="N21" s="3"/>
      <c r="O21" s="3"/>
      <c r="P21" s="3"/>
      <c r="Q21" s="3"/>
      <c r="R21" s="3"/>
      <c r="S21" s="3"/>
      <c r="T21" s="3"/>
      <c r="U21" s="3"/>
      <c r="V21" s="3"/>
      <c r="W21" s="3"/>
    </row>
    <row r="22" spans="1:23" ht="12.75" customHeight="1" x14ac:dyDescent="0.25">
      <c r="A22" s="418">
        <v>16</v>
      </c>
      <c r="B22" s="500"/>
      <c r="C22" s="501" t="s">
        <v>954</v>
      </c>
      <c r="D22" s="657">
        <v>5060.45</v>
      </c>
      <c r="E22" s="658"/>
      <c r="F22" s="658"/>
      <c r="G22" s="658"/>
      <c r="H22" s="658"/>
      <c r="I22" s="658"/>
      <c r="J22" s="658"/>
      <c r="K22" s="659">
        <f t="shared" si="1"/>
        <v>5060.45</v>
      </c>
      <c r="L22" s="659">
        <f t="shared" si="2"/>
        <v>5060.45</v>
      </c>
      <c r="M22" s="660"/>
      <c r="N22" s="3"/>
      <c r="O22" s="3"/>
      <c r="P22" s="3"/>
      <c r="Q22" s="3"/>
      <c r="R22" s="3"/>
      <c r="S22" s="3"/>
      <c r="T22" s="3"/>
      <c r="U22" s="3"/>
      <c r="V22" s="3"/>
      <c r="W22" s="3"/>
    </row>
    <row r="23" spans="1:23" ht="12.75" customHeight="1" x14ac:dyDescent="0.25">
      <c r="A23" s="89">
        <v>17</v>
      </c>
      <c r="B23" s="1009" t="s">
        <v>960</v>
      </c>
      <c r="C23" s="865"/>
      <c r="D23" s="650">
        <f>18459.778-G23</f>
        <v>16136.999999999998</v>
      </c>
      <c r="E23" s="651"/>
      <c r="F23" s="651"/>
      <c r="G23" s="651">
        <f>2199.6+123.178</f>
        <v>2322.7779999999998</v>
      </c>
      <c r="H23" s="651"/>
      <c r="I23" s="651"/>
      <c r="J23" s="651"/>
      <c r="K23" s="651">
        <f t="shared" si="1"/>
        <v>18459.777999999998</v>
      </c>
      <c r="L23" s="651">
        <f t="shared" si="2"/>
        <v>18459.777999999998</v>
      </c>
      <c r="M23" s="652"/>
      <c r="N23" s="3"/>
      <c r="O23" s="3"/>
      <c r="P23" s="3"/>
      <c r="Q23" s="3"/>
      <c r="R23" s="3"/>
      <c r="S23" s="3"/>
      <c r="T23" s="3"/>
      <c r="U23" s="3"/>
      <c r="V23" s="3"/>
      <c r="W23" s="3"/>
    </row>
    <row r="24" spans="1:23" ht="12.75" customHeight="1" x14ac:dyDescent="0.25">
      <c r="A24" s="384">
        <v>18</v>
      </c>
      <c r="B24" s="1005" t="s">
        <v>962</v>
      </c>
      <c r="C24" s="1006"/>
      <c r="D24" s="653">
        <f>SUM(D25:D27)</f>
        <v>0</v>
      </c>
      <c r="E24" s="653">
        <f t="shared" ref="E24:J24" si="5">SUM(E25:E27)</f>
        <v>0</v>
      </c>
      <c r="F24" s="653">
        <f t="shared" si="5"/>
        <v>0</v>
      </c>
      <c r="G24" s="653">
        <f t="shared" si="5"/>
        <v>299.85700000000003</v>
      </c>
      <c r="H24" s="653">
        <f t="shared" si="5"/>
        <v>0</v>
      </c>
      <c r="I24" s="653">
        <f t="shared" si="5"/>
        <v>0</v>
      </c>
      <c r="J24" s="653">
        <f t="shared" si="5"/>
        <v>0</v>
      </c>
      <c r="K24" s="654">
        <f>SUM(D24:J24)</f>
        <v>299.85700000000003</v>
      </c>
      <c r="L24" s="654">
        <f t="shared" si="2"/>
        <v>299.85700000000003</v>
      </c>
      <c r="M24" s="656"/>
      <c r="N24" s="3"/>
      <c r="O24" s="3"/>
      <c r="P24" s="3"/>
      <c r="Q24" s="3"/>
      <c r="R24" s="3"/>
      <c r="S24" s="3"/>
      <c r="T24" s="3"/>
      <c r="U24" s="3"/>
      <c r="V24" s="3"/>
      <c r="W24" s="3"/>
    </row>
    <row r="25" spans="1:23" ht="12.75" customHeight="1" x14ac:dyDescent="0.25">
      <c r="A25" s="506"/>
      <c r="B25" s="1007" t="s">
        <v>860</v>
      </c>
      <c r="C25" s="432" t="s">
        <v>966</v>
      </c>
      <c r="D25" s="663"/>
      <c r="E25" s="664"/>
      <c r="F25" s="664"/>
      <c r="G25" s="664"/>
      <c r="H25" s="664"/>
      <c r="I25" s="664"/>
      <c r="J25" s="664"/>
      <c r="K25" s="664">
        <f t="shared" si="1"/>
        <v>0</v>
      </c>
      <c r="L25" s="664">
        <f t="shared" si="2"/>
        <v>0</v>
      </c>
      <c r="M25" s="665"/>
      <c r="N25" s="3"/>
      <c r="O25" s="3"/>
      <c r="P25" s="3"/>
      <c r="Q25" s="3"/>
      <c r="R25" s="3"/>
      <c r="S25" s="3"/>
      <c r="T25" s="3"/>
      <c r="U25" s="3"/>
      <c r="V25" s="3"/>
      <c r="W25" s="3"/>
    </row>
    <row r="26" spans="1:23" ht="12.75" customHeight="1" x14ac:dyDescent="0.25">
      <c r="A26" s="506"/>
      <c r="B26" s="854"/>
      <c r="C26" s="432" t="s">
        <v>967</v>
      </c>
      <c r="D26" s="663"/>
      <c r="E26" s="664"/>
      <c r="F26" s="664"/>
      <c r="G26" s="664"/>
      <c r="H26" s="664"/>
      <c r="I26" s="664"/>
      <c r="J26" s="664"/>
      <c r="K26" s="664">
        <f t="shared" si="1"/>
        <v>0</v>
      </c>
      <c r="L26" s="664">
        <f t="shared" si="2"/>
        <v>0</v>
      </c>
      <c r="M26" s="665"/>
      <c r="N26" s="3"/>
      <c r="O26" s="3"/>
      <c r="P26" s="3"/>
      <c r="Q26" s="3"/>
      <c r="R26" s="3"/>
      <c r="S26" s="3"/>
      <c r="T26" s="3"/>
      <c r="U26" s="3"/>
      <c r="V26" s="3"/>
      <c r="W26" s="3"/>
    </row>
    <row r="27" spans="1:23" ht="13.5" customHeight="1" thickBot="1" x14ac:dyDescent="0.3">
      <c r="A27" s="515">
        <v>19</v>
      </c>
      <c r="B27" s="855"/>
      <c r="C27" s="518" t="s">
        <v>973</v>
      </c>
      <c r="D27" s="666"/>
      <c r="E27" s="667"/>
      <c r="F27" s="667"/>
      <c r="G27" s="667">
        <f>284.857+15</f>
        <v>299.85700000000003</v>
      </c>
      <c r="H27" s="667"/>
      <c r="I27" s="667"/>
      <c r="J27" s="667"/>
      <c r="K27" s="667">
        <f t="shared" si="1"/>
        <v>299.85700000000003</v>
      </c>
      <c r="L27" s="667">
        <f t="shared" si="2"/>
        <v>299.85700000000003</v>
      </c>
      <c r="M27" s="668"/>
      <c r="N27" s="3"/>
      <c r="O27" s="3"/>
      <c r="P27" s="3"/>
      <c r="Q27" s="3"/>
      <c r="R27" s="3"/>
      <c r="S27" s="3"/>
      <c r="T27" s="3"/>
      <c r="U27" s="3"/>
      <c r="V27" s="3"/>
      <c r="W27" s="3"/>
    </row>
    <row r="28" spans="1:23" ht="12.75" customHeight="1" x14ac:dyDescent="0.25">
      <c r="A28" s="2"/>
      <c r="B28" s="2"/>
      <c r="C28" s="352" t="s">
        <v>788</v>
      </c>
      <c r="D28" s="2"/>
      <c r="E28" s="524">
        <f>E7-'11.c'!C8</f>
        <v>0.15099999999983993</v>
      </c>
      <c r="F28" s="2"/>
      <c r="G28" s="2"/>
      <c r="H28" s="2"/>
      <c r="I28" s="2"/>
      <c r="J28" s="2"/>
      <c r="K28" s="2"/>
      <c r="L28" s="2"/>
      <c r="M28" s="2"/>
      <c r="N28" s="3"/>
      <c r="O28" s="3"/>
      <c r="P28" s="3"/>
      <c r="Q28" s="3"/>
      <c r="R28" s="3"/>
      <c r="S28" s="3"/>
      <c r="T28" s="3"/>
      <c r="U28" s="3"/>
      <c r="V28" s="3"/>
      <c r="W28" s="3"/>
    </row>
    <row r="29" spans="1:23" ht="12.75" customHeight="1" x14ac:dyDescent="0.25">
      <c r="A29" s="2" t="s">
        <v>980</v>
      </c>
      <c r="B29" s="2"/>
      <c r="C29" s="2"/>
      <c r="D29" s="701"/>
      <c r="E29" s="2"/>
      <c r="F29" s="2"/>
      <c r="G29" s="2"/>
      <c r="H29" s="2"/>
      <c r="I29" s="2"/>
      <c r="J29" s="2"/>
      <c r="K29" s="700"/>
      <c r="L29" s="2"/>
      <c r="M29" s="2"/>
      <c r="N29" s="3"/>
      <c r="O29" s="3"/>
      <c r="P29" s="3"/>
      <c r="Q29" s="3"/>
      <c r="R29" s="3"/>
      <c r="S29" s="3"/>
      <c r="T29" s="3"/>
      <c r="U29" s="3"/>
      <c r="V29" s="3"/>
      <c r="W29" s="3"/>
    </row>
    <row r="30" spans="1:23" ht="12.75" customHeight="1" x14ac:dyDescent="0.25">
      <c r="A30" s="2" t="s">
        <v>981</v>
      </c>
      <c r="B30" s="48"/>
      <c r="C30" s="48"/>
      <c r="D30" s="2"/>
      <c r="E30" s="2"/>
      <c r="F30" s="2"/>
      <c r="G30" s="669"/>
      <c r="H30" s="2"/>
      <c r="I30" s="2"/>
      <c r="J30" s="2"/>
      <c r="K30" s="2"/>
      <c r="L30" s="2"/>
      <c r="M30" s="2"/>
      <c r="N30" s="3"/>
      <c r="O30" s="3"/>
      <c r="P30" s="3"/>
      <c r="Q30" s="3"/>
      <c r="R30" s="3"/>
      <c r="S30" s="3"/>
      <c r="T30" s="3"/>
      <c r="U30" s="3"/>
      <c r="V30" s="3"/>
      <c r="W30" s="3"/>
    </row>
    <row r="31" spans="1:23" ht="12.75" customHeight="1" x14ac:dyDescent="0.25">
      <c r="A31" s="2" t="s">
        <v>982</v>
      </c>
      <c r="B31" s="48"/>
      <c r="C31" s="48"/>
      <c r="D31" s="2"/>
      <c r="E31" s="2"/>
      <c r="F31" s="2"/>
      <c r="G31" s="670"/>
      <c r="H31" s="2"/>
      <c r="I31" s="2"/>
      <c r="J31" s="2"/>
      <c r="K31" s="702"/>
      <c r="L31" s="2"/>
      <c r="M31" s="2"/>
      <c r="N31" s="3"/>
      <c r="O31" s="3"/>
      <c r="P31" s="3"/>
      <c r="Q31" s="3"/>
      <c r="R31" s="3"/>
      <c r="S31" s="3"/>
      <c r="T31" s="3"/>
      <c r="U31" s="3"/>
      <c r="V31" s="3"/>
      <c r="W31" s="3"/>
    </row>
    <row r="32" spans="1:23" ht="12.75" customHeight="1" x14ac:dyDescent="0.25">
      <c r="A32" s="2"/>
      <c r="B32" s="2"/>
      <c r="C32" s="2"/>
      <c r="D32" s="2"/>
      <c r="E32" s="2"/>
      <c r="F32" s="2"/>
      <c r="G32" s="2"/>
      <c r="H32" s="2"/>
      <c r="I32" s="2"/>
      <c r="J32" s="2"/>
      <c r="K32" s="2"/>
      <c r="L32" s="2"/>
      <c r="M32" s="2"/>
      <c r="N32" s="3"/>
      <c r="O32" s="3"/>
      <c r="P32" s="3"/>
      <c r="Q32" s="3"/>
      <c r="R32" s="3"/>
      <c r="S32" s="3"/>
      <c r="T32" s="3"/>
      <c r="U32" s="3"/>
      <c r="V32" s="3"/>
      <c r="W32" s="3"/>
    </row>
    <row r="33" spans="1:23" ht="12.75" customHeight="1" x14ac:dyDescent="0.25">
      <c r="A33" s="2"/>
      <c r="B33" s="2" t="s">
        <v>1107</v>
      </c>
      <c r="C33" s="2" t="s">
        <v>1108</v>
      </c>
      <c r="D33" s="2"/>
      <c r="E33" s="2"/>
      <c r="F33" s="2"/>
      <c r="G33" s="2"/>
      <c r="H33" s="2"/>
      <c r="I33" s="2"/>
      <c r="J33" s="2"/>
      <c r="K33" s="2"/>
      <c r="L33" s="2"/>
      <c r="M33" s="2"/>
      <c r="N33" s="3"/>
      <c r="O33" s="3"/>
      <c r="P33" s="3"/>
      <c r="Q33" s="3"/>
      <c r="R33" s="3"/>
      <c r="S33" s="3"/>
      <c r="T33" s="3"/>
      <c r="U33" s="3"/>
      <c r="V33" s="3"/>
      <c r="W33" s="3"/>
    </row>
    <row r="34" spans="1:23" ht="12.75" customHeight="1" x14ac:dyDescent="0.25">
      <c r="A34" s="2"/>
      <c r="B34" s="2"/>
      <c r="C34" s="2"/>
      <c r="D34" s="2"/>
      <c r="E34" s="2"/>
      <c r="F34" s="2"/>
      <c r="G34" s="2"/>
      <c r="H34" s="2"/>
      <c r="I34" s="2"/>
      <c r="J34" s="2"/>
      <c r="K34" s="2"/>
      <c r="L34" s="2"/>
      <c r="M34" s="2"/>
      <c r="N34" s="3"/>
      <c r="O34" s="3"/>
      <c r="P34" s="3"/>
      <c r="Q34" s="3"/>
      <c r="R34" s="3"/>
      <c r="S34" s="3"/>
      <c r="T34" s="3"/>
      <c r="U34" s="3"/>
      <c r="V34" s="3"/>
      <c r="W34" s="3"/>
    </row>
    <row r="35" spans="1:23" ht="12.75" customHeight="1" x14ac:dyDescent="0.25">
      <c r="A35" s="2"/>
      <c r="B35" s="2"/>
      <c r="C35" s="2"/>
      <c r="D35" s="2"/>
      <c r="E35" s="2"/>
      <c r="F35" s="2"/>
      <c r="G35" s="2"/>
      <c r="H35" s="2"/>
      <c r="I35" s="2"/>
      <c r="J35" s="2"/>
      <c r="K35" s="2"/>
      <c r="L35" s="2"/>
      <c r="M35" s="2"/>
      <c r="N35" s="3"/>
      <c r="O35" s="3"/>
      <c r="P35" s="3"/>
      <c r="Q35" s="3"/>
      <c r="R35" s="3"/>
      <c r="S35" s="3"/>
      <c r="T35" s="3"/>
      <c r="U35" s="3"/>
      <c r="V35" s="3"/>
      <c r="W35" s="3"/>
    </row>
    <row r="36" spans="1:23" ht="12.75" customHeight="1" x14ac:dyDescent="0.25">
      <c r="A36" s="2"/>
      <c r="B36" s="2"/>
      <c r="C36" s="2"/>
      <c r="D36" s="2"/>
      <c r="E36" s="2"/>
      <c r="F36" s="2"/>
      <c r="G36" s="2"/>
      <c r="H36" s="2"/>
      <c r="I36" s="2"/>
      <c r="J36" s="2"/>
      <c r="K36" s="2"/>
      <c r="L36" s="2"/>
      <c r="M36" s="2"/>
      <c r="N36" s="3"/>
      <c r="O36" s="3"/>
      <c r="P36" s="3"/>
      <c r="Q36" s="3"/>
      <c r="R36" s="3"/>
      <c r="S36" s="3"/>
      <c r="T36" s="3"/>
      <c r="U36" s="3"/>
      <c r="V36" s="3"/>
      <c r="W36" s="3"/>
    </row>
    <row r="37" spans="1:23" ht="12.75" customHeight="1" x14ac:dyDescent="0.25">
      <c r="A37" s="2"/>
      <c r="B37" s="2"/>
      <c r="C37" s="2"/>
      <c r="D37" s="2"/>
      <c r="E37" s="2"/>
      <c r="F37" s="2"/>
      <c r="G37" s="2"/>
      <c r="H37" s="2"/>
      <c r="I37" s="2"/>
      <c r="J37" s="2"/>
      <c r="K37" s="2"/>
      <c r="L37" s="2"/>
      <c r="M37" s="2"/>
      <c r="N37" s="3"/>
      <c r="O37" s="3"/>
      <c r="P37" s="3"/>
      <c r="Q37" s="3"/>
      <c r="R37" s="3"/>
      <c r="S37" s="3"/>
      <c r="T37" s="3"/>
      <c r="U37" s="3"/>
      <c r="V37" s="3"/>
      <c r="W37" s="3"/>
    </row>
    <row r="38" spans="1:23" ht="12.75" customHeight="1" x14ac:dyDescent="0.2"/>
    <row r="39" spans="1:23" ht="12.75" customHeight="1" x14ac:dyDescent="0.2"/>
    <row r="40" spans="1:23" ht="12.75" customHeight="1" x14ac:dyDescent="0.2"/>
    <row r="41" spans="1:23" ht="12.75" customHeight="1" x14ac:dyDescent="0.2"/>
    <row r="42" spans="1:23" ht="12.75" customHeight="1" x14ac:dyDescent="0.2"/>
    <row r="43" spans="1:23" ht="12.75" customHeight="1" x14ac:dyDescent="0.2"/>
    <row r="44" spans="1:23" ht="12.75" customHeight="1" x14ac:dyDescent="0.2"/>
    <row r="45" spans="1:23" ht="12.75" customHeight="1" x14ac:dyDescent="0.2"/>
    <row r="46" spans="1:23" ht="12.75" customHeight="1" x14ac:dyDescent="0.2"/>
  </sheetData>
  <mergeCells count="22">
    <mergeCell ref="A3:A6"/>
    <mergeCell ref="K4:K5"/>
    <mergeCell ref="B10:C10"/>
    <mergeCell ref="B24:C24"/>
    <mergeCell ref="B25:B27"/>
    <mergeCell ref="B3:C6"/>
    <mergeCell ref="B9:C9"/>
    <mergeCell ref="B23:C23"/>
    <mergeCell ref="B13:C13"/>
    <mergeCell ref="B11:C11"/>
    <mergeCell ref="B12:C12"/>
    <mergeCell ref="B8:C8"/>
    <mergeCell ref="B15:C15"/>
    <mergeCell ref="B19:C19"/>
    <mergeCell ref="D3:K3"/>
    <mergeCell ref="F4:J4"/>
    <mergeCell ref="F6:J6"/>
    <mergeCell ref="L3:M3"/>
    <mergeCell ref="L4:L5"/>
    <mergeCell ref="M4:M5"/>
    <mergeCell ref="D4:D5"/>
    <mergeCell ref="E4:E5"/>
  </mergeCells>
  <pageMargins left="0.70866141732283472" right="0.70866141732283472" top="0.78740157480314965" bottom="0.78740157480314965" header="0.31496062992125984" footer="0.31496062992125984"/>
  <pageSetup paperSize="9" scale="4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heetViews>
  <sheetFormatPr defaultColWidth="17.28515625" defaultRowHeight="15" customHeight="1" x14ac:dyDescent="0.2"/>
  <cols>
    <col min="1" max="1" width="3.42578125" customWidth="1"/>
    <col min="2" max="2" width="15.42578125" customWidth="1"/>
    <col min="3" max="4" width="10.7109375" customWidth="1"/>
    <col min="5" max="5" width="11.42578125" customWidth="1"/>
    <col min="6" max="6" width="12.140625" customWidth="1"/>
    <col min="7" max="9" width="10.7109375" customWidth="1"/>
    <col min="10" max="10" width="11" customWidth="1"/>
    <col min="11" max="14" width="10.7109375" customWidth="1"/>
    <col min="15" max="15" width="11.85546875" customWidth="1"/>
    <col min="16" max="24" width="9.140625" customWidth="1"/>
  </cols>
  <sheetData>
    <row r="1" spans="1:24" ht="18" customHeight="1" x14ac:dyDescent="0.25">
      <c r="A1" s="61" t="s">
        <v>541</v>
      </c>
      <c r="B1" s="2"/>
      <c r="C1" s="2"/>
      <c r="D1" s="2"/>
      <c r="E1" s="2"/>
      <c r="F1" s="2"/>
      <c r="G1" s="2"/>
      <c r="H1" s="2"/>
      <c r="I1" s="2"/>
      <c r="J1" s="2"/>
      <c r="K1" s="2"/>
      <c r="L1" s="2"/>
      <c r="M1" s="3"/>
      <c r="N1" s="3"/>
      <c r="O1" s="3"/>
      <c r="P1" s="3"/>
      <c r="Q1" s="3"/>
      <c r="R1" s="3"/>
      <c r="S1" s="3"/>
      <c r="T1" s="3"/>
      <c r="U1" s="3"/>
      <c r="V1" s="3"/>
      <c r="W1" s="3"/>
      <c r="X1" s="3"/>
    </row>
    <row r="2" spans="1:24" ht="18" customHeight="1" x14ac:dyDescent="0.25">
      <c r="A2" s="61"/>
      <c r="B2" s="2"/>
      <c r="C2" s="2"/>
      <c r="D2" s="2"/>
      <c r="E2" s="2"/>
      <c r="F2" s="2"/>
      <c r="G2" s="2"/>
      <c r="H2" s="2"/>
      <c r="I2" s="2"/>
      <c r="J2" s="2"/>
      <c r="K2" s="2"/>
      <c r="L2" s="2"/>
      <c r="M2" s="3"/>
      <c r="N2" s="3"/>
      <c r="O2" s="3"/>
      <c r="P2" s="3"/>
      <c r="Q2" s="3"/>
      <c r="R2" s="3"/>
      <c r="S2" s="3"/>
      <c r="T2" s="3"/>
      <c r="U2" s="3"/>
      <c r="V2" s="3"/>
      <c r="W2" s="3"/>
      <c r="X2" s="3"/>
    </row>
    <row r="3" spans="1:24" ht="18" customHeight="1" x14ac:dyDescent="0.25">
      <c r="A3" s="121" t="s">
        <v>543</v>
      </c>
      <c r="B3" s="2"/>
      <c r="C3" s="2"/>
      <c r="D3" s="2"/>
      <c r="E3" s="2"/>
      <c r="F3" s="2"/>
      <c r="G3" s="2"/>
      <c r="H3" s="2"/>
      <c r="I3" s="2"/>
      <c r="J3" s="2"/>
      <c r="K3" s="2"/>
      <c r="L3" s="2"/>
      <c r="M3" s="3"/>
      <c r="N3" s="3"/>
      <c r="O3" s="3"/>
      <c r="P3" s="3"/>
      <c r="Q3" s="3"/>
      <c r="R3" s="3"/>
      <c r="S3" s="3"/>
      <c r="T3" s="3"/>
      <c r="U3" s="3"/>
      <c r="V3" s="3"/>
      <c r="W3" s="3"/>
      <c r="X3" s="3"/>
    </row>
    <row r="4" spans="1:24" ht="12.75" customHeight="1" x14ac:dyDescent="0.25">
      <c r="A4" s="2"/>
      <c r="B4" s="2"/>
      <c r="C4" s="2"/>
      <c r="D4" s="2"/>
      <c r="E4" s="2"/>
      <c r="F4" s="2"/>
      <c r="G4" s="2"/>
      <c r="H4" s="2"/>
      <c r="I4" s="2"/>
      <c r="J4" s="2"/>
      <c r="K4" s="62"/>
      <c r="L4" s="2"/>
      <c r="M4" s="62" t="s">
        <v>545</v>
      </c>
      <c r="N4" s="3"/>
      <c r="O4" s="3"/>
      <c r="P4" s="3"/>
      <c r="Q4" s="3"/>
      <c r="R4" s="3"/>
      <c r="S4" s="3"/>
      <c r="T4" s="3"/>
      <c r="U4" s="3"/>
      <c r="V4" s="3"/>
      <c r="W4" s="3"/>
      <c r="X4" s="3"/>
    </row>
    <row r="5" spans="1:24" ht="16.5" customHeight="1" x14ac:dyDescent="0.25">
      <c r="A5" s="913" t="s">
        <v>459</v>
      </c>
      <c r="B5" s="1016" t="s">
        <v>620</v>
      </c>
      <c r="C5" s="1014" t="s">
        <v>494</v>
      </c>
      <c r="D5" s="830"/>
      <c r="E5" s="1014" t="s">
        <v>623</v>
      </c>
      <c r="F5" s="826"/>
      <c r="G5" s="826"/>
      <c r="H5" s="826"/>
      <c r="I5" s="826"/>
      <c r="J5" s="826"/>
      <c r="K5" s="826"/>
      <c r="L5" s="830"/>
      <c r="M5" s="1014" t="s">
        <v>624</v>
      </c>
      <c r="N5" s="830"/>
      <c r="O5" s="3"/>
      <c r="P5" s="3"/>
      <c r="Q5" s="3"/>
      <c r="R5" s="3"/>
      <c r="S5" s="3"/>
      <c r="T5" s="3"/>
      <c r="U5" s="3"/>
      <c r="V5" s="3"/>
      <c r="W5" s="3"/>
      <c r="X5" s="3"/>
    </row>
    <row r="6" spans="1:24" ht="17.25" customHeight="1" x14ac:dyDescent="0.25">
      <c r="A6" s="859"/>
      <c r="B6" s="881"/>
      <c r="C6" s="1015" t="s">
        <v>625</v>
      </c>
      <c r="D6" s="998" t="s">
        <v>688</v>
      </c>
      <c r="E6" s="831" t="s">
        <v>625</v>
      </c>
      <c r="F6" s="832"/>
      <c r="G6" s="832"/>
      <c r="H6" s="832"/>
      <c r="I6" s="833"/>
      <c r="J6" s="1013" t="s">
        <v>688</v>
      </c>
      <c r="K6" s="832"/>
      <c r="L6" s="865"/>
      <c r="M6" s="1015" t="s">
        <v>625</v>
      </c>
      <c r="N6" s="998" t="s">
        <v>688</v>
      </c>
      <c r="O6" s="3"/>
      <c r="P6" s="3"/>
      <c r="Q6" s="3"/>
      <c r="R6" s="3"/>
      <c r="S6" s="3"/>
      <c r="T6" s="3"/>
      <c r="U6" s="3"/>
      <c r="V6" s="3"/>
      <c r="W6" s="3"/>
      <c r="X6" s="3"/>
    </row>
    <row r="7" spans="1:24" ht="33" customHeight="1" x14ac:dyDescent="0.25">
      <c r="A7" s="859"/>
      <c r="B7" s="869"/>
      <c r="C7" s="871"/>
      <c r="D7" s="999"/>
      <c r="E7" s="94" t="s">
        <v>700</v>
      </c>
      <c r="F7" s="229" t="s">
        <v>701</v>
      </c>
      <c r="G7" s="189" t="s">
        <v>702</v>
      </c>
      <c r="H7" s="229" t="s">
        <v>703</v>
      </c>
      <c r="I7" s="229" t="s">
        <v>704</v>
      </c>
      <c r="J7" s="229" t="s">
        <v>705</v>
      </c>
      <c r="K7" s="229" t="s">
        <v>706</v>
      </c>
      <c r="L7" s="287" t="s">
        <v>704</v>
      </c>
      <c r="M7" s="871"/>
      <c r="N7" s="999"/>
      <c r="O7" s="3"/>
      <c r="P7" s="3"/>
      <c r="Q7" s="3"/>
      <c r="R7" s="3"/>
      <c r="S7" s="3"/>
      <c r="T7" s="3"/>
      <c r="U7" s="3"/>
      <c r="V7" s="3"/>
      <c r="W7" s="3"/>
      <c r="X7" s="3"/>
    </row>
    <row r="8" spans="1:24" ht="13.5" customHeight="1" x14ac:dyDescent="0.2">
      <c r="A8" s="860"/>
      <c r="B8" s="289" t="s">
        <v>519</v>
      </c>
      <c r="C8" s="297" t="s">
        <v>521</v>
      </c>
      <c r="D8" s="289" t="s">
        <v>522</v>
      </c>
      <c r="E8" s="297" t="s">
        <v>523</v>
      </c>
      <c r="F8" s="100" t="s">
        <v>758</v>
      </c>
      <c r="G8" s="298" t="s">
        <v>759</v>
      </c>
      <c r="H8" s="298" t="s">
        <v>534</v>
      </c>
      <c r="I8" s="100" t="s">
        <v>535</v>
      </c>
      <c r="J8" s="100" t="s">
        <v>536</v>
      </c>
      <c r="K8" s="100" t="s">
        <v>779</v>
      </c>
      <c r="L8" s="102" t="s">
        <v>538</v>
      </c>
      <c r="M8" s="297" t="s">
        <v>780</v>
      </c>
      <c r="N8" s="289" t="s">
        <v>781</v>
      </c>
      <c r="O8" s="71"/>
      <c r="P8" s="71"/>
      <c r="Q8" s="71"/>
      <c r="R8" s="71"/>
      <c r="S8" s="71"/>
      <c r="T8" s="71"/>
      <c r="U8" s="71"/>
      <c r="V8" s="71"/>
      <c r="W8" s="71"/>
      <c r="X8" s="71"/>
    </row>
    <row r="9" spans="1:24" ht="13.5" customHeight="1" x14ac:dyDescent="0.25">
      <c r="A9" s="59">
        <v>1</v>
      </c>
      <c r="B9" s="300"/>
      <c r="C9" s="302"/>
      <c r="D9" s="304"/>
      <c r="E9" s="302"/>
      <c r="F9" s="306"/>
      <c r="G9" s="308"/>
      <c r="H9" s="308"/>
      <c r="I9" s="306">
        <f t="shared" ref="I9:I13" si="0">+E9+F9+G9+H9</f>
        <v>0</v>
      </c>
      <c r="J9" s="306"/>
      <c r="K9" s="306"/>
      <c r="L9" s="359">
        <f t="shared" ref="L9:L13" si="1">J9+K9</f>
        <v>0</v>
      </c>
      <c r="M9" s="302">
        <f t="shared" ref="M9:M13" si="2">I9-C9</f>
        <v>0</v>
      </c>
      <c r="N9" s="304">
        <f t="shared" ref="N9:N13" si="3">L9-D9</f>
        <v>0</v>
      </c>
      <c r="O9" s="3"/>
      <c r="P9" s="3"/>
      <c r="Q9" s="3"/>
      <c r="R9" s="3"/>
      <c r="S9" s="3"/>
      <c r="T9" s="3"/>
      <c r="U9" s="3"/>
      <c r="V9" s="3"/>
      <c r="W9" s="3"/>
      <c r="X9" s="3"/>
    </row>
    <row r="10" spans="1:24" ht="13.5" customHeight="1" x14ac:dyDescent="0.25">
      <c r="A10" s="365">
        <f t="shared" ref="A10:A14" si="4">A9+1</f>
        <v>2</v>
      </c>
      <c r="B10" s="358"/>
      <c r="C10" s="366"/>
      <c r="D10" s="368"/>
      <c r="E10" s="366"/>
      <c r="F10" s="20"/>
      <c r="G10" s="369"/>
      <c r="H10" s="369"/>
      <c r="I10" s="20">
        <f t="shared" si="0"/>
        <v>0</v>
      </c>
      <c r="J10" s="20"/>
      <c r="K10" s="20"/>
      <c r="L10" s="359">
        <f t="shared" si="1"/>
        <v>0</v>
      </c>
      <c r="M10" s="302">
        <f t="shared" si="2"/>
        <v>0</v>
      </c>
      <c r="N10" s="304">
        <f t="shared" si="3"/>
        <v>0</v>
      </c>
      <c r="O10" s="3"/>
      <c r="P10" s="3"/>
      <c r="Q10" s="3"/>
      <c r="R10" s="3"/>
      <c r="S10" s="3"/>
      <c r="T10" s="3"/>
      <c r="U10" s="3"/>
      <c r="V10" s="3"/>
      <c r="W10" s="3"/>
      <c r="X10" s="3"/>
    </row>
    <row r="11" spans="1:24" ht="13.5" customHeight="1" x14ac:dyDescent="0.25">
      <c r="A11" s="365">
        <f t="shared" si="4"/>
        <v>3</v>
      </c>
      <c r="B11" s="358"/>
      <c r="C11" s="366"/>
      <c r="D11" s="368"/>
      <c r="E11" s="366"/>
      <c r="F11" s="20"/>
      <c r="G11" s="369"/>
      <c r="H11" s="369"/>
      <c r="I11" s="20">
        <f t="shared" si="0"/>
        <v>0</v>
      </c>
      <c r="J11" s="20"/>
      <c r="K11" s="20"/>
      <c r="L11" s="359">
        <f t="shared" si="1"/>
        <v>0</v>
      </c>
      <c r="M11" s="302">
        <f t="shared" si="2"/>
        <v>0</v>
      </c>
      <c r="N11" s="304">
        <f t="shared" si="3"/>
        <v>0</v>
      </c>
      <c r="O11" s="3"/>
      <c r="P11" s="3"/>
      <c r="Q11" s="3"/>
      <c r="R11" s="3"/>
      <c r="S11" s="3"/>
      <c r="T11" s="3"/>
      <c r="U11" s="3"/>
      <c r="V11" s="3"/>
      <c r="W11" s="3"/>
      <c r="X11" s="3"/>
    </row>
    <row r="12" spans="1:24" ht="13.5" customHeight="1" x14ac:dyDescent="0.25">
      <c r="A12" s="365">
        <f t="shared" si="4"/>
        <v>4</v>
      </c>
      <c r="B12" s="358"/>
      <c r="C12" s="366"/>
      <c r="D12" s="368"/>
      <c r="E12" s="366"/>
      <c r="F12" s="20"/>
      <c r="G12" s="369"/>
      <c r="H12" s="369"/>
      <c r="I12" s="20">
        <f t="shared" si="0"/>
        <v>0</v>
      </c>
      <c r="J12" s="20"/>
      <c r="K12" s="20"/>
      <c r="L12" s="359">
        <f t="shared" si="1"/>
        <v>0</v>
      </c>
      <c r="M12" s="302">
        <f t="shared" si="2"/>
        <v>0</v>
      </c>
      <c r="N12" s="304">
        <f t="shared" si="3"/>
        <v>0</v>
      </c>
      <c r="O12" s="3"/>
      <c r="P12" s="3"/>
      <c r="Q12" s="3"/>
      <c r="R12" s="3"/>
      <c r="S12" s="3"/>
      <c r="T12" s="3"/>
      <c r="U12" s="3"/>
      <c r="V12" s="3"/>
      <c r="W12" s="3"/>
      <c r="X12" s="3"/>
    </row>
    <row r="13" spans="1:24" ht="13.5" customHeight="1" x14ac:dyDescent="0.25">
      <c r="A13" s="375">
        <f t="shared" si="4"/>
        <v>5</v>
      </c>
      <c r="B13" s="395"/>
      <c r="C13" s="410"/>
      <c r="D13" s="411"/>
      <c r="E13" s="410"/>
      <c r="F13" s="272"/>
      <c r="G13" s="413"/>
      <c r="H13" s="413"/>
      <c r="I13" s="272">
        <f t="shared" si="0"/>
        <v>0</v>
      </c>
      <c r="J13" s="272"/>
      <c r="K13" s="272"/>
      <c r="L13" s="359">
        <f t="shared" si="1"/>
        <v>0</v>
      </c>
      <c r="M13" s="302">
        <f t="shared" si="2"/>
        <v>0</v>
      </c>
      <c r="N13" s="304">
        <f t="shared" si="3"/>
        <v>0</v>
      </c>
      <c r="O13" s="3"/>
      <c r="P13" s="3"/>
      <c r="Q13" s="3"/>
      <c r="R13" s="3"/>
      <c r="S13" s="3"/>
      <c r="T13" s="3"/>
      <c r="U13" s="3"/>
      <c r="V13" s="3"/>
      <c r="W13" s="3"/>
      <c r="X13" s="3"/>
    </row>
    <row r="14" spans="1:24" ht="12.75" customHeight="1" x14ac:dyDescent="0.25">
      <c r="A14" s="416">
        <f t="shared" si="4"/>
        <v>6</v>
      </c>
      <c r="B14" s="433" t="s">
        <v>646</v>
      </c>
      <c r="C14" s="460">
        <f t="shared" ref="C14:N14" si="5">SUM(C9:C13)</f>
        <v>0</v>
      </c>
      <c r="D14" s="462">
        <f t="shared" si="5"/>
        <v>0</v>
      </c>
      <c r="E14" s="460">
        <f t="shared" si="5"/>
        <v>0</v>
      </c>
      <c r="F14" s="37">
        <f t="shared" si="5"/>
        <v>0</v>
      </c>
      <c r="G14" s="37">
        <f t="shared" si="5"/>
        <v>0</v>
      </c>
      <c r="H14" s="37">
        <f t="shared" si="5"/>
        <v>0</v>
      </c>
      <c r="I14" s="37">
        <f t="shared" si="5"/>
        <v>0</v>
      </c>
      <c r="J14" s="37">
        <f t="shared" si="5"/>
        <v>0</v>
      </c>
      <c r="K14" s="37">
        <f t="shared" si="5"/>
        <v>0</v>
      </c>
      <c r="L14" s="37">
        <f t="shared" si="5"/>
        <v>0</v>
      </c>
      <c r="M14" s="460">
        <f t="shared" si="5"/>
        <v>0</v>
      </c>
      <c r="N14" s="470">
        <f t="shared" si="5"/>
        <v>0</v>
      </c>
      <c r="O14" s="3"/>
      <c r="P14" s="3"/>
      <c r="Q14" s="3"/>
      <c r="R14" s="3"/>
      <c r="S14" s="3"/>
      <c r="T14" s="3"/>
      <c r="U14" s="3"/>
      <c r="V14" s="3"/>
      <c r="W14" s="3"/>
      <c r="X14" s="3"/>
    </row>
    <row r="15" spans="1:24" ht="13.5" customHeight="1" x14ac:dyDescent="0.25">
      <c r="A15" s="2"/>
      <c r="B15" s="2"/>
      <c r="C15" s="2"/>
      <c r="D15" s="2"/>
      <c r="E15" s="2"/>
      <c r="F15" s="2"/>
      <c r="G15" s="2"/>
      <c r="H15" s="2"/>
      <c r="I15" s="2"/>
      <c r="J15" s="2"/>
      <c r="K15" s="2"/>
      <c r="L15" s="2"/>
      <c r="M15" s="3"/>
      <c r="N15" s="3"/>
      <c r="O15" s="3"/>
      <c r="P15" s="3"/>
      <c r="Q15" s="3"/>
      <c r="R15" s="3"/>
      <c r="S15" s="3"/>
      <c r="T15" s="3"/>
      <c r="U15" s="3"/>
      <c r="V15" s="3"/>
      <c r="W15" s="3"/>
      <c r="X15" s="3"/>
    </row>
    <row r="16" spans="1:24" ht="13.5" customHeight="1" x14ac:dyDescent="0.25">
      <c r="A16" s="2" t="s">
        <v>410</v>
      </c>
      <c r="B16" s="2"/>
      <c r="C16" s="2"/>
      <c r="D16" s="2"/>
      <c r="E16" s="2"/>
      <c r="F16" s="2"/>
      <c r="G16" s="2"/>
      <c r="H16" s="2"/>
      <c r="I16" s="2"/>
      <c r="J16" s="2"/>
      <c r="K16" s="2"/>
      <c r="L16" s="2"/>
      <c r="M16" s="3"/>
      <c r="N16" s="3"/>
      <c r="O16" s="3"/>
      <c r="P16" s="3"/>
      <c r="Q16" s="3"/>
      <c r="R16" s="3"/>
      <c r="S16" s="3"/>
      <c r="T16" s="3"/>
      <c r="U16" s="3"/>
      <c r="V16" s="3"/>
      <c r="W16" s="3"/>
      <c r="X16" s="3"/>
    </row>
    <row r="17" spans="1:24" ht="13.5" customHeight="1" x14ac:dyDescent="0.25">
      <c r="A17" s="2" t="s">
        <v>907</v>
      </c>
      <c r="B17" s="2"/>
      <c r="C17" s="2"/>
      <c r="D17" s="2"/>
      <c r="E17" s="2"/>
      <c r="F17" s="2"/>
      <c r="G17" s="2"/>
      <c r="H17" s="2"/>
      <c r="I17" s="2"/>
      <c r="J17" s="2"/>
      <c r="K17" s="2"/>
      <c r="L17" s="2"/>
      <c r="M17" s="3"/>
      <c r="N17" s="3"/>
      <c r="O17" s="3"/>
      <c r="P17" s="3"/>
      <c r="Q17" s="3"/>
      <c r="R17" s="3"/>
      <c r="S17" s="3"/>
      <c r="T17" s="3"/>
      <c r="U17" s="3"/>
      <c r="V17" s="3"/>
      <c r="W17" s="3"/>
      <c r="X17" s="3"/>
    </row>
    <row r="18" spans="1:24" ht="13.5" customHeight="1" x14ac:dyDescent="0.25">
      <c r="A18" s="2" t="s">
        <v>908</v>
      </c>
      <c r="B18" s="2"/>
      <c r="C18" s="2"/>
      <c r="D18" s="2"/>
      <c r="E18" s="2"/>
      <c r="F18" s="2"/>
      <c r="G18" s="2"/>
      <c r="H18" s="2"/>
      <c r="I18" s="2"/>
      <c r="J18" s="2"/>
      <c r="K18" s="2"/>
      <c r="L18" s="2"/>
      <c r="M18" s="3"/>
      <c r="N18" s="3"/>
      <c r="O18" s="3"/>
      <c r="P18" s="3"/>
      <c r="Q18" s="3"/>
      <c r="R18" s="3"/>
      <c r="S18" s="3"/>
      <c r="T18" s="3"/>
      <c r="U18" s="3"/>
      <c r="V18" s="3"/>
      <c r="W18" s="3"/>
      <c r="X18" s="3"/>
    </row>
    <row r="19" spans="1:24" ht="13.5" customHeight="1" x14ac:dyDescent="0.25">
      <c r="A19" s="2" t="s">
        <v>909</v>
      </c>
      <c r="B19" s="2"/>
      <c r="C19" s="2"/>
      <c r="D19" s="2"/>
      <c r="E19" s="2"/>
      <c r="F19" s="2"/>
      <c r="G19" s="2"/>
      <c r="H19" s="2"/>
      <c r="I19" s="2"/>
      <c r="J19" s="2"/>
      <c r="K19" s="2"/>
      <c r="L19" s="2"/>
      <c r="M19" s="3"/>
      <c r="N19" s="3"/>
      <c r="O19" s="3"/>
      <c r="P19" s="3"/>
      <c r="Q19" s="3"/>
      <c r="R19" s="3"/>
      <c r="S19" s="3"/>
      <c r="T19" s="3"/>
      <c r="U19" s="3"/>
      <c r="V19" s="3"/>
      <c r="W19" s="3"/>
      <c r="X19" s="3"/>
    </row>
    <row r="20" spans="1:24" ht="13.5" customHeight="1" x14ac:dyDescent="0.25">
      <c r="A20" s="48"/>
      <c r="B20" s="50"/>
      <c r="C20" s="50"/>
      <c r="D20" s="50"/>
      <c r="E20" s="50"/>
      <c r="F20" s="50"/>
      <c r="G20" s="50"/>
      <c r="H20" s="50"/>
      <c r="I20" s="50"/>
      <c r="J20" s="50"/>
      <c r="K20" s="50"/>
      <c r="L20" s="50"/>
      <c r="M20" s="3"/>
      <c r="N20" s="50"/>
      <c r="O20" s="3"/>
      <c r="P20" s="3"/>
      <c r="Q20" s="3"/>
      <c r="R20" s="3"/>
      <c r="S20" s="3"/>
      <c r="T20" s="3"/>
      <c r="U20" s="3"/>
      <c r="V20" s="3"/>
      <c r="W20" s="3"/>
      <c r="X20" s="3"/>
    </row>
    <row r="21" spans="1:24" ht="18" customHeight="1" x14ac:dyDescent="0.2">
      <c r="A21" s="121" t="s">
        <v>910</v>
      </c>
      <c r="B21" s="2"/>
      <c r="C21" s="2"/>
      <c r="D21" s="2"/>
      <c r="E21" s="2"/>
      <c r="F21" s="2"/>
      <c r="G21" s="2"/>
      <c r="H21" s="2"/>
      <c r="I21" s="2"/>
      <c r="J21" s="2"/>
      <c r="K21" s="2"/>
      <c r="L21" s="138"/>
      <c r="M21" s="138"/>
      <c r="N21" s="138"/>
      <c r="O21" s="138"/>
      <c r="P21" s="138"/>
      <c r="Q21" s="138"/>
      <c r="R21" s="138"/>
      <c r="S21" s="138"/>
      <c r="T21" s="138"/>
      <c r="U21" s="138"/>
      <c r="V21" s="138"/>
      <c r="W21" s="138"/>
      <c r="X21" s="138"/>
    </row>
    <row r="22" spans="1:24" ht="13.5" customHeight="1" x14ac:dyDescent="0.2">
      <c r="A22" s="2"/>
      <c r="B22" s="2"/>
      <c r="C22" s="2"/>
      <c r="D22" s="2"/>
      <c r="E22" s="2"/>
      <c r="F22" s="2"/>
      <c r="G22" s="2"/>
      <c r="H22" s="2"/>
      <c r="I22" s="2"/>
      <c r="J22" s="2"/>
      <c r="K22" s="138"/>
      <c r="L22" s="138"/>
      <c r="M22" s="62" t="s">
        <v>545</v>
      </c>
      <c r="N22" s="138"/>
      <c r="O22" s="138"/>
      <c r="P22" s="138"/>
      <c r="Q22" s="138"/>
      <c r="R22" s="138"/>
      <c r="S22" s="138"/>
      <c r="T22" s="138"/>
      <c r="U22" s="138"/>
      <c r="V22" s="138"/>
      <c r="W22" s="138"/>
      <c r="X22" s="138"/>
    </row>
    <row r="23" spans="1:24" ht="19.5" customHeight="1" x14ac:dyDescent="0.2">
      <c r="A23" s="913" t="s">
        <v>459</v>
      </c>
      <c r="B23" s="1016" t="s">
        <v>912</v>
      </c>
      <c r="C23" s="1014" t="s">
        <v>494</v>
      </c>
      <c r="D23" s="830"/>
      <c r="E23" s="1014" t="s">
        <v>623</v>
      </c>
      <c r="F23" s="826"/>
      <c r="G23" s="826"/>
      <c r="H23" s="826"/>
      <c r="I23" s="826"/>
      <c r="J23" s="826"/>
      <c r="K23" s="826"/>
      <c r="L23" s="830"/>
      <c r="M23" s="1014" t="s">
        <v>624</v>
      </c>
      <c r="N23" s="830"/>
      <c r="O23" s="138"/>
      <c r="P23" s="138"/>
      <c r="Q23" s="138"/>
      <c r="R23" s="138"/>
      <c r="S23" s="138"/>
      <c r="T23" s="138"/>
      <c r="U23" s="138"/>
      <c r="V23" s="138"/>
      <c r="W23" s="138"/>
      <c r="X23" s="138"/>
    </row>
    <row r="24" spans="1:24" ht="19.5" customHeight="1" x14ac:dyDescent="0.2">
      <c r="A24" s="859"/>
      <c r="B24" s="881"/>
      <c r="C24" s="1015" t="s">
        <v>625</v>
      </c>
      <c r="D24" s="998" t="s">
        <v>688</v>
      </c>
      <c r="E24" s="831" t="s">
        <v>625</v>
      </c>
      <c r="F24" s="832"/>
      <c r="G24" s="832"/>
      <c r="H24" s="832"/>
      <c r="I24" s="832"/>
      <c r="J24" s="1017" t="s">
        <v>688</v>
      </c>
      <c r="K24" s="832"/>
      <c r="L24" s="833"/>
      <c r="M24" s="1015" t="s">
        <v>625</v>
      </c>
      <c r="N24" s="998" t="s">
        <v>688</v>
      </c>
      <c r="O24" s="138"/>
      <c r="P24" s="138"/>
      <c r="Q24" s="138"/>
      <c r="R24" s="138"/>
      <c r="S24" s="138"/>
      <c r="T24" s="138"/>
      <c r="U24" s="138"/>
      <c r="V24" s="138"/>
      <c r="W24" s="138"/>
      <c r="X24" s="138"/>
    </row>
    <row r="25" spans="1:24" ht="39.75" customHeight="1" x14ac:dyDescent="0.2">
      <c r="A25" s="859"/>
      <c r="B25" s="869"/>
      <c r="C25" s="871"/>
      <c r="D25" s="999"/>
      <c r="E25" s="94" t="s">
        <v>700</v>
      </c>
      <c r="F25" s="229" t="s">
        <v>918</v>
      </c>
      <c r="G25" s="189" t="s">
        <v>702</v>
      </c>
      <c r="H25" s="229" t="s">
        <v>703</v>
      </c>
      <c r="I25" s="229" t="s">
        <v>704</v>
      </c>
      <c r="J25" s="229" t="s">
        <v>919</v>
      </c>
      <c r="K25" s="229" t="s">
        <v>706</v>
      </c>
      <c r="L25" s="287" t="s">
        <v>704</v>
      </c>
      <c r="M25" s="871"/>
      <c r="N25" s="999"/>
      <c r="O25" s="138"/>
      <c r="P25" s="138"/>
      <c r="Q25" s="138"/>
      <c r="R25" s="138"/>
      <c r="S25" s="138"/>
      <c r="T25" s="138"/>
      <c r="U25" s="138"/>
      <c r="V25" s="138"/>
      <c r="W25" s="138"/>
      <c r="X25" s="138"/>
    </row>
    <row r="26" spans="1:24" ht="13.5" customHeight="1" x14ac:dyDescent="0.2">
      <c r="A26" s="860"/>
      <c r="B26" s="289" t="s">
        <v>519</v>
      </c>
      <c r="C26" s="297" t="s">
        <v>521</v>
      </c>
      <c r="D26" s="289" t="s">
        <v>522</v>
      </c>
      <c r="E26" s="297" t="s">
        <v>523</v>
      </c>
      <c r="F26" s="100" t="s">
        <v>758</v>
      </c>
      <c r="G26" s="298" t="s">
        <v>759</v>
      </c>
      <c r="H26" s="298" t="s">
        <v>534</v>
      </c>
      <c r="I26" s="100" t="s">
        <v>535</v>
      </c>
      <c r="J26" s="100" t="s">
        <v>536</v>
      </c>
      <c r="K26" s="100" t="s">
        <v>779</v>
      </c>
      <c r="L26" s="102" t="s">
        <v>538</v>
      </c>
      <c r="M26" s="297" t="s">
        <v>780</v>
      </c>
      <c r="N26" s="289" t="s">
        <v>781</v>
      </c>
      <c r="O26" s="145"/>
      <c r="P26" s="145"/>
      <c r="Q26" s="145"/>
      <c r="R26" s="145"/>
      <c r="S26" s="145"/>
      <c r="T26" s="145"/>
      <c r="U26" s="145"/>
      <c r="V26" s="145"/>
      <c r="W26" s="145"/>
      <c r="X26" s="145"/>
    </row>
    <row r="27" spans="1:24" ht="13.5" customHeight="1" x14ac:dyDescent="0.2">
      <c r="A27" s="59">
        <v>1</v>
      </c>
      <c r="B27" s="300"/>
      <c r="C27" s="302"/>
      <c r="D27" s="304"/>
      <c r="E27" s="302"/>
      <c r="F27" s="306"/>
      <c r="G27" s="308"/>
      <c r="H27" s="308"/>
      <c r="I27" s="306">
        <f t="shared" ref="I27:I31" si="6">+E27+F27+G27+H27</f>
        <v>0</v>
      </c>
      <c r="J27" s="306"/>
      <c r="K27" s="306"/>
      <c r="L27" s="359">
        <f t="shared" ref="L27:L31" si="7">J27+K27</f>
        <v>0</v>
      </c>
      <c r="M27" s="302">
        <f t="shared" ref="M27:M31" si="8">I27-C27</f>
        <v>0</v>
      </c>
      <c r="N27" s="304">
        <f t="shared" ref="N27:N31" si="9">L27-D27</f>
        <v>0</v>
      </c>
      <c r="O27" s="138"/>
      <c r="P27" s="138"/>
      <c r="Q27" s="138"/>
      <c r="R27" s="138"/>
      <c r="S27" s="138"/>
      <c r="T27" s="138"/>
      <c r="U27" s="138"/>
      <c r="V27" s="138"/>
      <c r="W27" s="138"/>
      <c r="X27" s="138"/>
    </row>
    <row r="28" spans="1:24" ht="13.5" customHeight="1" x14ac:dyDescent="0.2">
      <c r="A28" s="365">
        <f t="shared" ref="A28:A32" si="10">A27+1</f>
        <v>2</v>
      </c>
      <c r="B28" s="358"/>
      <c r="C28" s="366"/>
      <c r="D28" s="368"/>
      <c r="E28" s="366"/>
      <c r="F28" s="20"/>
      <c r="G28" s="369"/>
      <c r="H28" s="369"/>
      <c r="I28" s="20">
        <f t="shared" si="6"/>
        <v>0</v>
      </c>
      <c r="J28" s="20"/>
      <c r="K28" s="20"/>
      <c r="L28" s="359">
        <f t="shared" si="7"/>
        <v>0</v>
      </c>
      <c r="M28" s="302">
        <f t="shared" si="8"/>
        <v>0</v>
      </c>
      <c r="N28" s="304">
        <f t="shared" si="9"/>
        <v>0</v>
      </c>
      <c r="O28" s="138"/>
      <c r="P28" s="138"/>
      <c r="Q28" s="138"/>
      <c r="R28" s="138"/>
      <c r="S28" s="138"/>
      <c r="T28" s="138"/>
      <c r="U28" s="138"/>
      <c r="V28" s="138"/>
      <c r="W28" s="138"/>
      <c r="X28" s="138"/>
    </row>
    <row r="29" spans="1:24" ht="13.5" customHeight="1" x14ac:dyDescent="0.2">
      <c r="A29" s="365">
        <f t="shared" si="10"/>
        <v>3</v>
      </c>
      <c r="B29" s="358"/>
      <c r="C29" s="366"/>
      <c r="D29" s="368"/>
      <c r="E29" s="366"/>
      <c r="F29" s="20"/>
      <c r="G29" s="369"/>
      <c r="H29" s="369"/>
      <c r="I29" s="20">
        <f t="shared" si="6"/>
        <v>0</v>
      </c>
      <c r="J29" s="20"/>
      <c r="K29" s="20"/>
      <c r="L29" s="359">
        <f t="shared" si="7"/>
        <v>0</v>
      </c>
      <c r="M29" s="302">
        <f t="shared" si="8"/>
        <v>0</v>
      </c>
      <c r="N29" s="304">
        <f t="shared" si="9"/>
        <v>0</v>
      </c>
      <c r="O29" s="138"/>
      <c r="P29" s="138"/>
      <c r="Q29" s="138"/>
      <c r="R29" s="138"/>
      <c r="S29" s="138"/>
      <c r="T29" s="138"/>
      <c r="U29" s="138"/>
      <c r="V29" s="138"/>
      <c r="W29" s="138"/>
      <c r="X29" s="138"/>
    </row>
    <row r="30" spans="1:24" ht="13.5" customHeight="1" x14ac:dyDescent="0.2">
      <c r="A30" s="365">
        <f t="shared" si="10"/>
        <v>4</v>
      </c>
      <c r="B30" s="358"/>
      <c r="C30" s="366"/>
      <c r="D30" s="368"/>
      <c r="E30" s="366"/>
      <c r="F30" s="20"/>
      <c r="G30" s="369"/>
      <c r="H30" s="369"/>
      <c r="I30" s="20">
        <f t="shared" si="6"/>
        <v>0</v>
      </c>
      <c r="J30" s="20"/>
      <c r="K30" s="20"/>
      <c r="L30" s="359">
        <f t="shared" si="7"/>
        <v>0</v>
      </c>
      <c r="M30" s="302">
        <f t="shared" si="8"/>
        <v>0</v>
      </c>
      <c r="N30" s="304">
        <f t="shared" si="9"/>
        <v>0</v>
      </c>
      <c r="O30" s="138"/>
      <c r="P30" s="138"/>
      <c r="Q30" s="138"/>
      <c r="R30" s="138"/>
      <c r="S30" s="138"/>
      <c r="T30" s="138"/>
      <c r="U30" s="138"/>
      <c r="V30" s="138"/>
      <c r="W30" s="138"/>
      <c r="X30" s="138"/>
    </row>
    <row r="31" spans="1:24" ht="13.5" customHeight="1" x14ac:dyDescent="0.2">
      <c r="A31" s="375">
        <f t="shared" si="10"/>
        <v>5</v>
      </c>
      <c r="B31" s="395"/>
      <c r="C31" s="410"/>
      <c r="D31" s="411"/>
      <c r="E31" s="410"/>
      <c r="F31" s="272"/>
      <c r="G31" s="413"/>
      <c r="H31" s="413"/>
      <c r="I31" s="272">
        <f t="shared" si="6"/>
        <v>0</v>
      </c>
      <c r="J31" s="272"/>
      <c r="K31" s="272"/>
      <c r="L31" s="359">
        <f t="shared" si="7"/>
        <v>0</v>
      </c>
      <c r="M31" s="302">
        <f t="shared" si="8"/>
        <v>0</v>
      </c>
      <c r="N31" s="304">
        <f t="shared" si="9"/>
        <v>0</v>
      </c>
      <c r="O31" s="138"/>
      <c r="P31" s="138"/>
      <c r="Q31" s="138"/>
      <c r="R31" s="138"/>
      <c r="S31" s="138"/>
      <c r="T31" s="138"/>
      <c r="U31" s="138"/>
      <c r="V31" s="138"/>
      <c r="W31" s="138"/>
      <c r="X31" s="138"/>
    </row>
    <row r="32" spans="1:24" ht="12.75" customHeight="1" x14ac:dyDescent="0.2">
      <c r="A32" s="416">
        <f t="shared" si="10"/>
        <v>6</v>
      </c>
      <c r="B32" s="433" t="s">
        <v>646</v>
      </c>
      <c r="C32" s="460">
        <f t="shared" ref="C32:N32" si="11">SUM(C27:C31)</f>
        <v>0</v>
      </c>
      <c r="D32" s="462">
        <f t="shared" si="11"/>
        <v>0</v>
      </c>
      <c r="E32" s="460">
        <f t="shared" si="11"/>
        <v>0</v>
      </c>
      <c r="F32" s="37">
        <f t="shared" si="11"/>
        <v>0</v>
      </c>
      <c r="G32" s="37">
        <f t="shared" si="11"/>
        <v>0</v>
      </c>
      <c r="H32" s="37">
        <f t="shared" si="11"/>
        <v>0</v>
      </c>
      <c r="I32" s="37">
        <f t="shared" si="11"/>
        <v>0</v>
      </c>
      <c r="J32" s="37">
        <f t="shared" si="11"/>
        <v>0</v>
      </c>
      <c r="K32" s="37">
        <f t="shared" si="11"/>
        <v>0</v>
      </c>
      <c r="L32" s="37">
        <f t="shared" si="11"/>
        <v>0</v>
      </c>
      <c r="M32" s="460">
        <f t="shared" si="11"/>
        <v>0</v>
      </c>
      <c r="N32" s="470">
        <f t="shared" si="11"/>
        <v>0</v>
      </c>
      <c r="O32" s="138"/>
      <c r="P32" s="138"/>
      <c r="Q32" s="138"/>
      <c r="R32" s="138"/>
      <c r="S32" s="138"/>
      <c r="T32" s="138"/>
      <c r="U32" s="138"/>
      <c r="V32" s="138"/>
      <c r="W32" s="138"/>
      <c r="X32" s="138"/>
    </row>
    <row r="33" spans="1:24" ht="12.75" customHeight="1" x14ac:dyDescent="0.2">
      <c r="A33" s="2"/>
      <c r="B33" s="2"/>
      <c r="C33" s="2"/>
      <c r="D33" s="2"/>
      <c r="E33" s="2"/>
      <c r="F33" s="2"/>
      <c r="G33" s="2"/>
      <c r="H33" s="2"/>
      <c r="I33" s="2"/>
      <c r="J33" s="2"/>
      <c r="K33" s="2"/>
      <c r="L33" s="138"/>
      <c r="M33" s="138"/>
      <c r="N33" s="138"/>
      <c r="O33" s="138"/>
      <c r="P33" s="138"/>
      <c r="Q33" s="138"/>
      <c r="R33" s="138"/>
      <c r="S33" s="138"/>
      <c r="T33" s="138"/>
      <c r="U33" s="138"/>
      <c r="V33" s="138"/>
      <c r="W33" s="138"/>
      <c r="X33" s="138"/>
    </row>
    <row r="34" spans="1:24" ht="12.75" customHeight="1" x14ac:dyDescent="0.2">
      <c r="A34" s="2" t="s">
        <v>410</v>
      </c>
      <c r="B34" s="2"/>
      <c r="C34" s="2"/>
      <c r="D34" s="2"/>
      <c r="E34" s="2"/>
      <c r="F34" s="2"/>
      <c r="G34" s="2"/>
      <c r="H34" s="2"/>
      <c r="I34" s="2"/>
      <c r="J34" s="2"/>
      <c r="K34" s="2"/>
      <c r="L34" s="138"/>
      <c r="M34" s="138"/>
      <c r="N34" s="138"/>
      <c r="O34" s="138"/>
      <c r="P34" s="138"/>
      <c r="Q34" s="138"/>
      <c r="R34" s="138"/>
      <c r="S34" s="138"/>
      <c r="T34" s="138"/>
      <c r="U34" s="138"/>
      <c r="V34" s="138"/>
      <c r="W34" s="138"/>
      <c r="X34" s="138"/>
    </row>
    <row r="35" spans="1:24" ht="12.75" customHeight="1" x14ac:dyDescent="0.2">
      <c r="A35" s="2" t="s">
        <v>907</v>
      </c>
      <c r="B35" s="2"/>
      <c r="C35" s="2"/>
      <c r="D35" s="2"/>
      <c r="E35" s="2"/>
      <c r="F35" s="2"/>
      <c r="G35" s="2"/>
      <c r="H35" s="2"/>
      <c r="I35" s="2"/>
      <c r="J35" s="2"/>
      <c r="K35" s="2"/>
      <c r="L35" s="138"/>
      <c r="M35" s="138"/>
      <c r="N35" s="138"/>
      <c r="O35" s="138"/>
      <c r="P35" s="138"/>
      <c r="Q35" s="138"/>
      <c r="R35" s="138"/>
      <c r="S35" s="138"/>
      <c r="T35" s="138"/>
      <c r="U35" s="138"/>
      <c r="V35" s="138"/>
      <c r="W35" s="138"/>
      <c r="X35" s="138"/>
    </row>
    <row r="36" spans="1:24" ht="12.75" customHeight="1" x14ac:dyDescent="0.2">
      <c r="A36" s="2" t="s">
        <v>908</v>
      </c>
      <c r="B36" s="2"/>
      <c r="C36" s="2"/>
      <c r="D36" s="2"/>
      <c r="E36" s="2"/>
      <c r="F36" s="2"/>
      <c r="G36" s="2"/>
      <c r="H36" s="2"/>
      <c r="I36" s="2"/>
      <c r="J36" s="2"/>
      <c r="K36" s="2"/>
      <c r="L36" s="138"/>
      <c r="M36" s="138"/>
      <c r="N36" s="138"/>
      <c r="O36" s="138"/>
      <c r="P36" s="138"/>
      <c r="Q36" s="138"/>
      <c r="R36" s="138"/>
      <c r="S36" s="138"/>
      <c r="T36" s="138"/>
      <c r="U36" s="138"/>
      <c r="V36" s="138"/>
      <c r="W36" s="138"/>
      <c r="X36" s="138"/>
    </row>
    <row r="37" spans="1:24" ht="12.75" customHeight="1" x14ac:dyDescent="0.2">
      <c r="A37" s="2" t="s">
        <v>945</v>
      </c>
      <c r="B37" s="2"/>
      <c r="C37" s="2"/>
      <c r="D37" s="2"/>
      <c r="E37" s="2"/>
      <c r="F37" s="2"/>
      <c r="G37" s="2"/>
      <c r="H37" s="2"/>
      <c r="I37" s="2"/>
      <c r="J37" s="2"/>
      <c r="K37" s="2"/>
      <c r="L37" s="138"/>
      <c r="M37" s="138"/>
      <c r="N37" s="138"/>
      <c r="O37" s="138"/>
      <c r="P37" s="138"/>
      <c r="Q37" s="138"/>
      <c r="R37" s="138"/>
      <c r="S37" s="138"/>
      <c r="T37" s="138"/>
      <c r="U37" s="138"/>
      <c r="V37" s="138"/>
      <c r="W37" s="138"/>
      <c r="X37" s="138"/>
    </row>
    <row r="38" spans="1:24" ht="12.75" customHeight="1" x14ac:dyDescent="0.2">
      <c r="A38" s="2"/>
      <c r="B38" s="2"/>
      <c r="C38" s="2"/>
      <c r="D38" s="2"/>
      <c r="E38" s="2"/>
      <c r="F38" s="2"/>
      <c r="G38" s="2"/>
      <c r="H38" s="2"/>
      <c r="I38" s="2"/>
      <c r="J38" s="2"/>
      <c r="K38" s="2"/>
      <c r="L38" s="138"/>
      <c r="M38" s="138"/>
      <c r="N38" s="138"/>
      <c r="O38" s="138"/>
      <c r="P38" s="138"/>
      <c r="Q38" s="138"/>
      <c r="R38" s="138"/>
      <c r="S38" s="138"/>
      <c r="T38" s="138"/>
      <c r="U38" s="138"/>
      <c r="V38" s="138"/>
      <c r="W38" s="138"/>
      <c r="X38" s="138"/>
    </row>
    <row r="39" spans="1:24" ht="12.75" customHeight="1" x14ac:dyDescent="0.2">
      <c r="A39" s="2" t="s">
        <v>833</v>
      </c>
      <c r="B39" s="50"/>
      <c r="C39" s="50"/>
      <c r="D39" s="50"/>
      <c r="E39" s="50"/>
      <c r="F39" s="50"/>
      <c r="G39" s="50"/>
      <c r="H39" s="50"/>
      <c r="I39" s="50"/>
      <c r="J39" s="50"/>
      <c r="K39" s="50"/>
      <c r="L39" s="499"/>
      <c r="M39" s="138"/>
      <c r="N39" s="499"/>
      <c r="O39" s="138"/>
      <c r="P39" s="138"/>
      <c r="Q39" s="138"/>
      <c r="R39" s="138"/>
      <c r="S39" s="138"/>
      <c r="T39" s="138"/>
      <c r="U39" s="138"/>
      <c r="V39" s="138"/>
      <c r="W39" s="138"/>
      <c r="X39" s="138"/>
    </row>
    <row r="40" spans="1:24" ht="27" customHeight="1" x14ac:dyDescent="0.2">
      <c r="A40" s="887" t="s">
        <v>952</v>
      </c>
      <c r="B40" s="816"/>
      <c r="C40" s="816"/>
      <c r="D40" s="816"/>
      <c r="E40" s="816"/>
      <c r="F40" s="816"/>
      <c r="G40" s="816"/>
      <c r="H40" s="816"/>
      <c r="I40" s="816"/>
      <c r="J40" s="816"/>
      <c r="K40" s="816"/>
      <c r="L40" s="816"/>
      <c r="M40" s="816"/>
      <c r="N40" s="499"/>
      <c r="O40" s="138"/>
      <c r="P40" s="138"/>
      <c r="Q40" s="138"/>
      <c r="R40" s="138"/>
      <c r="S40" s="138"/>
      <c r="T40" s="138"/>
      <c r="U40" s="138"/>
      <c r="V40" s="138"/>
      <c r="W40" s="138"/>
      <c r="X40" s="138"/>
    </row>
    <row r="41" spans="1:24" ht="27.75" customHeight="1" x14ac:dyDescent="0.2">
      <c r="A41" s="887" t="s">
        <v>953</v>
      </c>
      <c r="B41" s="816"/>
      <c r="C41" s="816"/>
      <c r="D41" s="816"/>
      <c r="E41" s="816"/>
      <c r="F41" s="816"/>
      <c r="G41" s="816"/>
      <c r="H41" s="816"/>
      <c r="I41" s="816"/>
      <c r="J41" s="816"/>
      <c r="K41" s="816"/>
      <c r="L41" s="816"/>
      <c r="M41" s="816"/>
      <c r="N41" s="499"/>
      <c r="O41" s="138"/>
      <c r="P41" s="138"/>
      <c r="Q41" s="138"/>
      <c r="R41" s="138"/>
      <c r="S41" s="138"/>
      <c r="T41" s="138"/>
      <c r="U41" s="138"/>
      <c r="V41" s="138"/>
      <c r="W41" s="138"/>
      <c r="X41" s="138"/>
    </row>
  </sheetData>
  <mergeCells count="24">
    <mergeCell ref="N24:N25"/>
    <mergeCell ref="M23:N23"/>
    <mergeCell ref="B23:B25"/>
    <mergeCell ref="D24:D25"/>
    <mergeCell ref="A23:A26"/>
    <mergeCell ref="C24:C25"/>
    <mergeCell ref="E23:L23"/>
    <mergeCell ref="C23:D23"/>
    <mergeCell ref="A41:M41"/>
    <mergeCell ref="E24:I24"/>
    <mergeCell ref="J24:L24"/>
    <mergeCell ref="A40:M40"/>
    <mergeCell ref="M24:M25"/>
    <mergeCell ref="A5:A8"/>
    <mergeCell ref="C6:C7"/>
    <mergeCell ref="C5:D5"/>
    <mergeCell ref="D6:D7"/>
    <mergeCell ref="B5:B7"/>
    <mergeCell ref="J6:L6"/>
    <mergeCell ref="N6:N7"/>
    <mergeCell ref="E5:L5"/>
    <mergeCell ref="M5:N5"/>
    <mergeCell ref="M6:M7"/>
    <mergeCell ref="E6:I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workbookViewId="0">
      <selection activeCell="F35" sqref="F35"/>
    </sheetView>
  </sheetViews>
  <sheetFormatPr defaultColWidth="17.28515625" defaultRowHeight="15" customHeight="1" x14ac:dyDescent="0.2"/>
  <cols>
    <col min="1" max="1" width="3.5703125" customWidth="1"/>
    <col min="2" max="2" width="6.28515625" customWidth="1"/>
    <col min="3" max="3" width="10.5703125" customWidth="1"/>
    <col min="4" max="5" width="12.28515625" customWidth="1"/>
    <col min="6" max="6" width="6.140625" customWidth="1"/>
    <col min="7" max="7" width="8.42578125" customWidth="1"/>
    <col min="8" max="11" width="12.28515625" customWidth="1"/>
    <col min="12" max="22" width="9.140625" customWidth="1"/>
  </cols>
  <sheetData>
    <row r="1" spans="1:22" ht="15.75" customHeight="1" x14ac:dyDescent="0.25">
      <c r="A1" s="61" t="s">
        <v>550</v>
      </c>
      <c r="B1" s="2"/>
      <c r="C1" s="148"/>
      <c r="D1" s="148"/>
      <c r="E1" s="148"/>
      <c r="F1" s="148"/>
      <c r="G1" s="148"/>
      <c r="H1" s="148"/>
      <c r="I1" s="148"/>
      <c r="J1" s="148"/>
      <c r="K1" s="148"/>
      <c r="L1" s="2"/>
      <c r="M1" s="2"/>
      <c r="N1" s="3"/>
      <c r="O1" s="3"/>
      <c r="P1" s="3"/>
      <c r="Q1" s="3"/>
      <c r="R1" s="3"/>
      <c r="S1" s="3"/>
      <c r="T1" s="3"/>
      <c r="U1" s="3"/>
      <c r="V1" s="3"/>
    </row>
    <row r="2" spans="1:22" ht="13.5" customHeight="1" x14ac:dyDescent="0.25">
      <c r="A2" s="2"/>
      <c r="B2" s="2"/>
      <c r="C2" s="148"/>
      <c r="D2" s="148"/>
      <c r="E2" s="148"/>
      <c r="F2" s="148"/>
      <c r="G2" s="148"/>
      <c r="H2" s="148"/>
      <c r="I2" s="148"/>
      <c r="J2" s="148"/>
      <c r="K2" s="148"/>
      <c r="L2" s="162" t="s">
        <v>427</v>
      </c>
      <c r="M2" s="2"/>
      <c r="N2" s="3"/>
      <c r="O2" s="3"/>
      <c r="P2" s="3"/>
      <c r="Q2" s="3"/>
      <c r="R2" s="3"/>
      <c r="S2" s="3"/>
      <c r="T2" s="3"/>
      <c r="U2" s="3"/>
      <c r="V2" s="3"/>
    </row>
    <row r="3" spans="1:22" ht="15" customHeight="1" x14ac:dyDescent="0.25">
      <c r="A3" s="1021" t="s">
        <v>459</v>
      </c>
      <c r="B3" s="1018" t="s">
        <v>693</v>
      </c>
      <c r="C3" s="852"/>
      <c r="D3" s="852"/>
      <c r="E3" s="852"/>
      <c r="F3" s="852"/>
      <c r="G3" s="874"/>
      <c r="H3" s="288" t="s">
        <v>699</v>
      </c>
      <c r="I3" s="914" t="s">
        <v>776</v>
      </c>
      <c r="J3" s="814"/>
      <c r="K3" s="311" t="s">
        <v>777</v>
      </c>
      <c r="L3" s="313" t="s">
        <v>784</v>
      </c>
      <c r="M3" s="2"/>
      <c r="N3" s="3"/>
      <c r="O3" s="3"/>
      <c r="P3" s="3"/>
      <c r="Q3" s="3"/>
      <c r="R3" s="3"/>
      <c r="S3" s="3"/>
      <c r="T3" s="3"/>
      <c r="U3" s="3"/>
      <c r="V3" s="3"/>
    </row>
    <row r="4" spans="1:22" ht="26.25" customHeight="1" x14ac:dyDescent="0.25">
      <c r="A4" s="854"/>
      <c r="B4" s="1019"/>
      <c r="C4" s="816"/>
      <c r="D4" s="816"/>
      <c r="E4" s="816"/>
      <c r="F4" s="816"/>
      <c r="G4" s="889"/>
      <c r="H4" s="316" t="s">
        <v>785</v>
      </c>
      <c r="I4" s="355" t="s">
        <v>786</v>
      </c>
      <c r="J4" s="356" t="s">
        <v>816</v>
      </c>
      <c r="K4" s="357" t="s">
        <v>817</v>
      </c>
      <c r="L4" s="83" t="s">
        <v>820</v>
      </c>
      <c r="M4" s="2"/>
      <c r="N4" s="3"/>
      <c r="O4" s="3"/>
      <c r="P4" s="3"/>
      <c r="Q4" s="3"/>
      <c r="R4" s="3"/>
      <c r="S4" s="3"/>
      <c r="T4" s="3"/>
      <c r="U4" s="3"/>
      <c r="V4" s="3"/>
    </row>
    <row r="5" spans="1:22" ht="15.75" customHeight="1" x14ac:dyDescent="0.25">
      <c r="A5" s="367"/>
      <c r="B5" s="1020"/>
      <c r="C5" s="907"/>
      <c r="D5" s="907"/>
      <c r="E5" s="907"/>
      <c r="F5" s="907"/>
      <c r="G5" s="921"/>
      <c r="H5" s="399" t="s">
        <v>519</v>
      </c>
      <c r="I5" s="404" t="s">
        <v>521</v>
      </c>
      <c r="J5" s="404" t="s">
        <v>522</v>
      </c>
      <c r="K5" s="404" t="s">
        <v>523</v>
      </c>
      <c r="L5" s="439" t="s">
        <v>853</v>
      </c>
      <c r="M5" s="2"/>
      <c r="N5" s="3"/>
      <c r="O5" s="3"/>
      <c r="P5" s="3"/>
      <c r="Q5" s="3"/>
      <c r="R5" s="3"/>
      <c r="S5" s="3"/>
      <c r="T5" s="3"/>
      <c r="U5" s="3"/>
      <c r="V5" s="3"/>
    </row>
    <row r="6" spans="1:22" ht="12.75" customHeight="1" x14ac:dyDescent="0.25">
      <c r="A6" s="440">
        <v>1</v>
      </c>
      <c r="B6" s="451" t="s">
        <v>890</v>
      </c>
      <c r="C6" s="452"/>
      <c r="D6" s="452"/>
      <c r="E6" s="452"/>
      <c r="F6" s="452"/>
      <c r="G6" s="454"/>
      <c r="H6" s="456">
        <f t="shared" ref="H6:L6" si="0">SUM(H7:H11)+H14+H15</f>
        <v>57124.636719999995</v>
      </c>
      <c r="I6" s="457">
        <f t="shared" si="0"/>
        <v>39576.067429999996</v>
      </c>
      <c r="J6" s="457">
        <f t="shared" si="0"/>
        <v>0</v>
      </c>
      <c r="K6" s="457">
        <f t="shared" si="0"/>
        <v>33795.69008</v>
      </c>
      <c r="L6" s="459">
        <f t="shared" si="0"/>
        <v>62905.014070000005</v>
      </c>
      <c r="M6" s="2"/>
      <c r="N6" s="3"/>
      <c r="O6" s="3"/>
      <c r="P6" s="3"/>
      <c r="Q6" s="3"/>
      <c r="R6" s="3"/>
      <c r="S6" s="3"/>
      <c r="T6" s="3"/>
      <c r="U6" s="3"/>
      <c r="V6" s="3"/>
    </row>
    <row r="7" spans="1:22" ht="12.75" customHeight="1" x14ac:dyDescent="0.25">
      <c r="A7" s="461">
        <f t="shared" ref="A7:A11" si="1">A6+1</f>
        <v>2</v>
      </c>
      <c r="B7" s="463" t="s">
        <v>902</v>
      </c>
      <c r="C7" s="464" t="s">
        <v>903</v>
      </c>
      <c r="D7" s="465"/>
      <c r="E7" s="465"/>
      <c r="F7" s="465"/>
      <c r="G7" s="466"/>
      <c r="H7" s="468">
        <f>'11.a'!C3</f>
        <v>3436</v>
      </c>
      <c r="I7" s="469">
        <f>'11.a'!C8</f>
        <v>0</v>
      </c>
      <c r="J7" s="469">
        <f>'11.a'!C4</f>
        <v>0</v>
      </c>
      <c r="K7" s="469">
        <f>'11.a'!C14</f>
        <v>0</v>
      </c>
      <c r="L7" s="472">
        <f t="shared" ref="L7:L15" si="2">H7+I7-K7</f>
        <v>3436</v>
      </c>
      <c r="M7" s="2"/>
      <c r="N7" s="3"/>
      <c r="O7" s="3"/>
      <c r="P7" s="3"/>
      <c r="Q7" s="3"/>
      <c r="R7" s="3"/>
      <c r="S7" s="3"/>
      <c r="T7" s="3"/>
      <c r="U7" s="3"/>
      <c r="V7" s="3"/>
    </row>
    <row r="8" spans="1:22" ht="12.75" customHeight="1" x14ac:dyDescent="0.25">
      <c r="A8" s="474">
        <f t="shared" si="1"/>
        <v>3</v>
      </c>
      <c r="B8" s="475"/>
      <c r="C8" s="492" t="s">
        <v>913</v>
      </c>
      <c r="D8" s="493"/>
      <c r="E8" s="493"/>
      <c r="F8" s="493"/>
      <c r="G8" s="494"/>
      <c r="H8" s="495">
        <f>'11.b'!C3</f>
        <v>9269.5066299999999</v>
      </c>
      <c r="I8" s="502">
        <f>'11.b'!C14</f>
        <v>2246.0997600000001</v>
      </c>
      <c r="J8" s="504">
        <f>'11.b'!C5</f>
        <v>0</v>
      </c>
      <c r="K8" s="502">
        <f>'11.b'!C25</f>
        <v>5598.07942</v>
      </c>
      <c r="L8" s="523">
        <f t="shared" si="2"/>
        <v>5917.5269700000008</v>
      </c>
      <c r="M8" s="2"/>
      <c r="N8" s="3"/>
      <c r="O8" s="3"/>
      <c r="P8" s="3"/>
      <c r="Q8" s="3"/>
      <c r="R8" s="3"/>
      <c r="S8" s="3"/>
      <c r="T8" s="3"/>
      <c r="U8" s="3"/>
      <c r="V8" s="3"/>
    </row>
    <row r="9" spans="1:22" ht="12.75" customHeight="1" x14ac:dyDescent="0.25">
      <c r="A9" s="474">
        <f t="shared" si="1"/>
        <v>4</v>
      </c>
      <c r="B9" s="475"/>
      <c r="C9" s="492" t="s">
        <v>979</v>
      </c>
      <c r="D9" s="493"/>
      <c r="E9" s="493"/>
      <c r="F9" s="493"/>
      <c r="G9" s="494"/>
      <c r="H9" s="495">
        <f>'11.c'!C3</f>
        <v>9239.6983999999993</v>
      </c>
      <c r="I9" s="502">
        <f>'11.c'!C7</f>
        <v>10320.653</v>
      </c>
      <c r="J9" s="526">
        <v>0</v>
      </c>
      <c r="K9" s="502">
        <f>'11.c'!C8</f>
        <v>13260.148999999999</v>
      </c>
      <c r="L9" s="523">
        <f t="shared" si="2"/>
        <v>6300.2024000000001</v>
      </c>
      <c r="M9" s="2"/>
      <c r="N9" s="3"/>
      <c r="O9" s="3"/>
      <c r="P9" s="3"/>
      <c r="Q9" s="3"/>
      <c r="R9" s="3"/>
      <c r="S9" s="3"/>
      <c r="T9" s="3"/>
      <c r="U9" s="3"/>
      <c r="V9" s="3"/>
    </row>
    <row r="10" spans="1:22" ht="12.75" customHeight="1" x14ac:dyDescent="0.25">
      <c r="A10" s="474">
        <f t="shared" si="1"/>
        <v>5</v>
      </c>
      <c r="B10" s="475"/>
      <c r="C10" s="492" t="s">
        <v>985</v>
      </c>
      <c r="D10" s="493"/>
      <c r="E10" s="493"/>
      <c r="F10" s="493"/>
      <c r="G10" s="494"/>
      <c r="H10" s="495">
        <f>'11.d'!C3</f>
        <v>5686.1109999999999</v>
      </c>
      <c r="I10" s="502">
        <f>'11.d'!C9</f>
        <v>0</v>
      </c>
      <c r="J10" s="469">
        <f>'11.d'!C4</f>
        <v>0</v>
      </c>
      <c r="K10" s="502">
        <f>'11.d'!C15</f>
        <v>5686.1109999999999</v>
      </c>
      <c r="L10" s="523">
        <f t="shared" si="2"/>
        <v>0</v>
      </c>
      <c r="M10" s="3"/>
      <c r="N10" s="3"/>
      <c r="O10" s="3"/>
      <c r="P10" s="3"/>
      <c r="Q10" s="3"/>
      <c r="R10" s="3"/>
      <c r="S10" s="3"/>
      <c r="T10" s="3"/>
      <c r="U10" s="3"/>
      <c r="V10" s="3"/>
    </row>
    <row r="11" spans="1:22" ht="12.75" customHeight="1" x14ac:dyDescent="0.25">
      <c r="A11" s="474">
        <f t="shared" si="1"/>
        <v>6</v>
      </c>
      <c r="B11" s="475"/>
      <c r="C11" s="492" t="s">
        <v>986</v>
      </c>
      <c r="D11" s="493"/>
      <c r="E11" s="493"/>
      <c r="F11" s="493"/>
      <c r="G11" s="494"/>
      <c r="H11" s="495">
        <f>'11.e'!F8</f>
        <v>6426.2330000000002</v>
      </c>
      <c r="I11" s="502">
        <f>'11.e'!F13</f>
        <v>3229.00756</v>
      </c>
      <c r="J11" s="526">
        <v>0</v>
      </c>
      <c r="K11" s="502">
        <f>'11.e'!F18</f>
        <v>4817.7865200000006</v>
      </c>
      <c r="L11" s="523">
        <f t="shared" si="2"/>
        <v>4837.4540399999996</v>
      </c>
      <c r="M11" s="3"/>
      <c r="N11" s="3"/>
      <c r="O11" s="3"/>
      <c r="P11" s="3"/>
      <c r="Q11" s="3"/>
      <c r="R11" s="3"/>
      <c r="S11" s="3"/>
      <c r="T11" s="3"/>
      <c r="U11" s="3"/>
      <c r="V11" s="3"/>
    </row>
    <row r="12" spans="1:22" ht="12.75" customHeight="1" x14ac:dyDescent="0.25">
      <c r="A12" s="531" t="s">
        <v>987</v>
      </c>
      <c r="B12" s="475"/>
      <c r="C12" s="492" t="s">
        <v>990</v>
      </c>
      <c r="D12" s="493" t="s">
        <v>991</v>
      </c>
      <c r="E12" s="493"/>
      <c r="F12" s="493"/>
      <c r="G12" s="494"/>
      <c r="H12" s="495">
        <f>'11.e'!F6</f>
        <v>1426.0050000000001</v>
      </c>
      <c r="I12" s="502">
        <f>'11.e'!F11</f>
        <v>1134.0521699999999</v>
      </c>
      <c r="J12" s="526">
        <v>0</v>
      </c>
      <c r="K12" s="502">
        <f>'11.e'!F16</f>
        <v>1426.00569</v>
      </c>
      <c r="L12" s="523">
        <f t="shared" si="2"/>
        <v>1134.0514800000001</v>
      </c>
      <c r="M12" s="3"/>
      <c r="N12" s="3"/>
      <c r="O12" s="3"/>
      <c r="P12" s="3"/>
      <c r="Q12" s="3"/>
      <c r="R12" s="3"/>
      <c r="S12" s="3"/>
      <c r="T12" s="3"/>
      <c r="U12" s="3"/>
      <c r="V12" s="3"/>
    </row>
    <row r="13" spans="1:22" ht="12.75" customHeight="1" x14ac:dyDescent="0.25">
      <c r="A13" s="531" t="s">
        <v>992</v>
      </c>
      <c r="B13" s="475"/>
      <c r="C13" s="492"/>
      <c r="D13" s="493" t="s">
        <v>993</v>
      </c>
      <c r="E13" s="493"/>
      <c r="F13" s="493"/>
      <c r="G13" s="494"/>
      <c r="H13" s="495">
        <f>'11.e'!F7</f>
        <v>69.916070000000005</v>
      </c>
      <c r="I13" s="502">
        <f>'11.e'!F12</f>
        <v>524.85979999999995</v>
      </c>
      <c r="J13" s="526">
        <v>0</v>
      </c>
      <c r="K13" s="502">
        <f>'11.e'!F17</f>
        <v>69.9161</v>
      </c>
      <c r="L13" s="523">
        <f t="shared" si="2"/>
        <v>524.85976999999991</v>
      </c>
      <c r="M13" s="3"/>
      <c r="N13" s="3"/>
      <c r="O13" s="3"/>
      <c r="P13" s="3"/>
      <c r="Q13" s="3"/>
      <c r="R13" s="3"/>
      <c r="S13" s="3"/>
      <c r="T13" s="3"/>
      <c r="U13" s="3"/>
      <c r="V13" s="3"/>
    </row>
    <row r="14" spans="1:22" ht="12.75" customHeight="1" x14ac:dyDescent="0.25">
      <c r="A14" s="474">
        <f>A11+1</f>
        <v>7</v>
      </c>
      <c r="B14" s="475"/>
      <c r="C14" s="492" t="s">
        <v>996</v>
      </c>
      <c r="D14" s="493"/>
      <c r="E14" s="493"/>
      <c r="F14" s="493"/>
      <c r="G14" s="494"/>
      <c r="H14" s="495">
        <f>'11.f'!C3</f>
        <v>4860.8783800000001</v>
      </c>
      <c r="I14" s="502">
        <f>'11.f'!C4</f>
        <v>2256.8110000000001</v>
      </c>
      <c r="J14" s="526">
        <v>0</v>
      </c>
      <c r="K14" s="502">
        <f>'11.f'!C13</f>
        <v>2102.1389000000004</v>
      </c>
      <c r="L14" s="523">
        <f t="shared" si="2"/>
        <v>5015.5504799999999</v>
      </c>
      <c r="M14" s="3"/>
      <c r="N14" s="3"/>
      <c r="O14" s="3"/>
      <c r="P14" s="3"/>
      <c r="Q14" s="3"/>
      <c r="R14" s="3"/>
      <c r="S14" s="3"/>
      <c r="T14" s="3"/>
      <c r="U14" s="3"/>
      <c r="V14" s="3"/>
    </row>
    <row r="15" spans="1:22" ht="13.5" customHeight="1" x14ac:dyDescent="0.25">
      <c r="A15" s="549">
        <f>A14+1</f>
        <v>8</v>
      </c>
      <c r="B15" s="550"/>
      <c r="C15" s="552" t="s">
        <v>1004</v>
      </c>
      <c r="D15" s="563"/>
      <c r="E15" s="563"/>
      <c r="F15" s="563"/>
      <c r="G15" s="565"/>
      <c r="H15" s="567">
        <f>'11.g'!C3</f>
        <v>18206.209309999998</v>
      </c>
      <c r="I15" s="569">
        <f>'11.g'!C10</f>
        <v>21523.49611</v>
      </c>
      <c r="J15" s="569">
        <f>'11.g'!C5</f>
        <v>0</v>
      </c>
      <c r="K15" s="569">
        <f>'11.g'!C16</f>
        <v>2331.42524</v>
      </c>
      <c r="L15" s="572">
        <f t="shared" si="2"/>
        <v>37398.280180000002</v>
      </c>
      <c r="M15" s="3"/>
      <c r="N15" s="3"/>
      <c r="O15" s="3"/>
      <c r="P15" s="3"/>
      <c r="Q15" s="3"/>
      <c r="R15" s="3"/>
      <c r="S15" s="3"/>
      <c r="T15" s="3"/>
      <c r="U15" s="3"/>
      <c r="V15" s="3"/>
    </row>
    <row r="16" spans="1:22" ht="12.75" customHeight="1" x14ac:dyDescent="0.25">
      <c r="A16" s="3"/>
      <c r="B16" s="352" t="s">
        <v>1029</v>
      </c>
      <c r="C16" s="575"/>
      <c r="D16" s="575"/>
      <c r="E16" s="575"/>
      <c r="F16" s="575"/>
      <c r="G16" s="575"/>
      <c r="H16" s="353">
        <f>H6-'1'!D96</f>
        <v>-0.17397000000346452</v>
      </c>
      <c r="I16" s="575"/>
      <c r="J16" s="575"/>
      <c r="K16" s="575"/>
      <c r="L16" s="353">
        <f>L6-'1'!E96</f>
        <v>-0.17367999999260064</v>
      </c>
      <c r="M16" s="3"/>
      <c r="N16" s="3"/>
      <c r="O16" s="3"/>
      <c r="P16" s="3"/>
      <c r="Q16" s="3"/>
      <c r="R16" s="3"/>
      <c r="S16" s="3"/>
      <c r="T16" s="3"/>
      <c r="U16" s="3"/>
      <c r="V16" s="3"/>
    </row>
    <row r="17" spans="1:22" ht="12.75" customHeight="1" x14ac:dyDescent="0.25">
      <c r="A17" s="3"/>
      <c r="B17" s="2"/>
      <c r="C17" s="3"/>
      <c r="D17" s="3"/>
      <c r="E17" s="3"/>
      <c r="F17" s="3"/>
      <c r="G17" s="3"/>
      <c r="H17" s="47"/>
      <c r="I17" s="3"/>
      <c r="J17" s="3"/>
      <c r="K17" s="3"/>
      <c r="L17" s="47"/>
      <c r="M17" s="3"/>
      <c r="N17" s="3"/>
      <c r="O17" s="3"/>
      <c r="P17" s="3"/>
      <c r="Q17" s="3"/>
      <c r="R17" s="3"/>
      <c r="S17" s="3"/>
      <c r="T17" s="3"/>
      <c r="U17" s="3"/>
      <c r="V17" s="3"/>
    </row>
    <row r="18" spans="1:22" ht="12.75" customHeight="1" x14ac:dyDescent="0.25">
      <c r="A18" s="2" t="s">
        <v>410</v>
      </c>
      <c r="B18" s="3"/>
      <c r="C18" s="3"/>
      <c r="D18" s="3"/>
      <c r="E18" s="3"/>
      <c r="F18" s="3"/>
      <c r="G18" s="3"/>
      <c r="H18" s="3"/>
      <c r="I18" s="3"/>
      <c r="J18" s="3"/>
      <c r="K18" s="3"/>
      <c r="L18" s="3"/>
      <c r="M18" s="3"/>
      <c r="N18" s="3"/>
      <c r="O18" s="3"/>
      <c r="P18" s="3"/>
      <c r="Q18" s="3"/>
      <c r="R18" s="3"/>
      <c r="S18" s="3"/>
      <c r="T18" s="3"/>
      <c r="U18" s="3"/>
      <c r="V18" s="3"/>
    </row>
    <row r="19" spans="1:22" ht="12.75" customHeight="1" x14ac:dyDescent="0.25">
      <c r="A19" s="93" t="s">
        <v>1031</v>
      </c>
      <c r="B19" s="93"/>
      <c r="C19" s="577"/>
      <c r="D19" s="577"/>
      <c r="E19" s="577"/>
      <c r="F19" s="578"/>
      <c r="G19" s="577"/>
      <c r="H19" s="577"/>
      <c r="I19" s="579"/>
      <c r="J19" s="579"/>
      <c r="K19" s="3"/>
      <c r="L19" s="3"/>
      <c r="M19" s="3"/>
      <c r="N19" s="3"/>
      <c r="O19" s="3"/>
      <c r="P19" s="3"/>
      <c r="Q19" s="3"/>
      <c r="R19" s="3"/>
      <c r="S19" s="3"/>
      <c r="T19" s="3"/>
      <c r="U19" s="3"/>
      <c r="V19" s="3"/>
    </row>
    <row r="20" spans="1:22" ht="12.75" customHeight="1" x14ac:dyDescent="0.25">
      <c r="A20" s="48"/>
      <c r="B20" s="579"/>
      <c r="C20" s="579"/>
      <c r="D20" s="579"/>
      <c r="E20" s="579"/>
      <c r="F20" s="579"/>
      <c r="G20" s="579"/>
      <c r="H20" s="579"/>
      <c r="I20" s="579"/>
      <c r="J20" s="579"/>
      <c r="K20" s="3"/>
      <c r="L20" s="3"/>
      <c r="M20" s="3"/>
      <c r="N20" s="3"/>
      <c r="O20" s="3"/>
      <c r="P20" s="3"/>
      <c r="Q20" s="3"/>
      <c r="R20" s="3"/>
      <c r="S20" s="3"/>
      <c r="T20" s="3"/>
      <c r="U20" s="3"/>
      <c r="V20" s="3"/>
    </row>
    <row r="21" spans="1:22" ht="12.75" customHeight="1" x14ac:dyDescent="0.25">
      <c r="A21" s="2" t="s">
        <v>1033</v>
      </c>
      <c r="B21" s="48"/>
      <c r="C21" s="48"/>
      <c r="D21" s="579"/>
      <c r="E21" s="579"/>
      <c r="F21" s="48"/>
      <c r="G21" s="579"/>
      <c r="H21" s="579"/>
      <c r="I21" s="579"/>
      <c r="J21" s="579"/>
      <c r="K21" s="3"/>
      <c r="L21" s="3"/>
      <c r="M21" s="3"/>
      <c r="N21" s="3"/>
      <c r="O21" s="3"/>
      <c r="P21" s="3"/>
      <c r="Q21" s="3"/>
      <c r="R21" s="3"/>
      <c r="S21" s="3"/>
      <c r="T21" s="3"/>
      <c r="U21" s="3"/>
      <c r="V21" s="3"/>
    </row>
    <row r="22" spans="1:22" ht="12.75" customHeight="1" x14ac:dyDescent="0.25">
      <c r="A22" s="2" t="s">
        <v>1034</v>
      </c>
      <c r="B22" s="48"/>
      <c r="C22" s="48"/>
      <c r="D22" s="579"/>
      <c r="E22" s="579"/>
      <c r="F22" s="48"/>
      <c r="G22" s="579"/>
      <c r="H22" s="579"/>
      <c r="I22" s="579"/>
      <c r="J22" s="579"/>
      <c r="K22" s="3"/>
      <c r="L22" s="3"/>
      <c r="M22" s="3"/>
      <c r="N22" s="3"/>
      <c r="O22" s="3"/>
      <c r="P22" s="3"/>
      <c r="Q22" s="3"/>
      <c r="R22" s="3"/>
      <c r="S22" s="3"/>
      <c r="T22" s="3"/>
      <c r="U22" s="3"/>
      <c r="V22" s="3"/>
    </row>
    <row r="23" spans="1:22" ht="12.75" customHeight="1" x14ac:dyDescent="0.25">
      <c r="A23" s="2" t="s">
        <v>1035</v>
      </c>
      <c r="B23" s="48"/>
      <c r="C23" s="579"/>
      <c r="D23" s="579"/>
      <c r="E23" s="579"/>
      <c r="F23" s="579"/>
      <c r="G23" s="579"/>
      <c r="H23" s="579"/>
      <c r="I23" s="579"/>
      <c r="J23" s="579"/>
      <c r="K23" s="3"/>
      <c r="L23" s="3"/>
      <c r="M23" s="3"/>
      <c r="N23" s="3"/>
      <c r="O23" s="3"/>
      <c r="P23" s="3"/>
      <c r="Q23" s="3"/>
      <c r="R23" s="3"/>
      <c r="S23" s="3"/>
      <c r="T23" s="3"/>
      <c r="U23" s="3"/>
      <c r="V23" s="3"/>
    </row>
    <row r="24" spans="1:22" ht="12.75" customHeight="1" x14ac:dyDescent="0.25">
      <c r="A24" s="3"/>
      <c r="B24" s="3"/>
      <c r="C24" s="3"/>
      <c r="D24" s="3"/>
      <c r="E24" s="3"/>
      <c r="F24" s="3"/>
      <c r="G24" s="3"/>
      <c r="H24" s="3"/>
      <c r="I24" s="3"/>
      <c r="J24" s="3"/>
      <c r="K24" s="3"/>
      <c r="L24" s="3"/>
      <c r="M24" s="3"/>
      <c r="N24" s="3"/>
      <c r="O24" s="3"/>
      <c r="P24" s="3"/>
      <c r="Q24" s="3"/>
      <c r="R24" s="3"/>
      <c r="S24" s="3"/>
      <c r="T24" s="3"/>
      <c r="U24" s="3"/>
      <c r="V24" s="3"/>
    </row>
    <row r="25" spans="1:22" ht="12.75" customHeight="1" x14ac:dyDescent="0.25">
      <c r="A25" s="3"/>
      <c r="B25" s="3"/>
      <c r="C25" s="3"/>
      <c r="D25" s="3"/>
      <c r="E25" s="3"/>
      <c r="F25" s="3"/>
      <c r="G25" s="3"/>
      <c r="H25" s="3"/>
      <c r="I25" s="3"/>
      <c r="J25" s="3"/>
      <c r="K25" s="3"/>
      <c r="L25" s="3"/>
      <c r="M25" s="3"/>
      <c r="N25" s="3"/>
      <c r="O25" s="3"/>
      <c r="P25" s="3"/>
      <c r="Q25" s="3"/>
      <c r="R25" s="3"/>
      <c r="S25" s="3"/>
      <c r="T25" s="3"/>
      <c r="U25" s="3"/>
      <c r="V25" s="3"/>
    </row>
    <row r="26" spans="1:22" ht="12.75" customHeight="1" x14ac:dyDescent="0.25">
      <c r="A26" s="2"/>
      <c r="B26" s="2"/>
      <c r="C26" s="148"/>
      <c r="D26" s="148"/>
      <c r="E26" s="148"/>
      <c r="F26" s="148"/>
      <c r="G26" s="148"/>
      <c r="H26" s="148"/>
      <c r="I26" s="148"/>
      <c r="J26" s="148"/>
      <c r="K26" s="148"/>
      <c r="L26" s="2"/>
      <c r="M26" s="3"/>
      <c r="N26" s="3"/>
      <c r="O26" s="3"/>
      <c r="P26" s="3"/>
      <c r="Q26" s="3"/>
      <c r="R26" s="3"/>
      <c r="S26" s="3"/>
      <c r="T26" s="3"/>
      <c r="U26" s="3"/>
      <c r="V26" s="3"/>
    </row>
    <row r="27" spans="1:22" ht="12.75" customHeight="1" x14ac:dyDescent="0.25">
      <c r="A27" s="2"/>
      <c r="B27" s="2"/>
      <c r="C27" s="148"/>
      <c r="D27" s="148"/>
      <c r="E27" s="148"/>
      <c r="F27" s="148"/>
      <c r="G27" s="148"/>
      <c r="H27" s="148"/>
      <c r="I27" s="148"/>
      <c r="J27" s="148"/>
      <c r="K27" s="148"/>
      <c r="L27" s="2"/>
      <c r="M27" s="3"/>
      <c r="N27" s="3"/>
      <c r="O27" s="3"/>
      <c r="P27" s="3"/>
      <c r="Q27" s="3"/>
      <c r="R27" s="3"/>
      <c r="S27" s="3"/>
      <c r="T27" s="3"/>
      <c r="U27" s="3"/>
      <c r="V27" s="3"/>
    </row>
    <row r="28" spans="1:22" ht="12.75" customHeight="1" x14ac:dyDescent="0.25">
      <c r="A28" s="2"/>
      <c r="B28" s="2"/>
      <c r="C28" s="148"/>
      <c r="D28" s="148"/>
      <c r="E28" s="148"/>
      <c r="F28" s="148"/>
      <c r="G28" s="148"/>
      <c r="H28" s="148"/>
      <c r="I28" s="148"/>
      <c r="J28" s="148"/>
      <c r="K28" s="148"/>
      <c r="L28" s="2"/>
      <c r="M28" s="3"/>
      <c r="N28" s="3"/>
      <c r="O28" s="3"/>
      <c r="P28" s="3"/>
      <c r="Q28" s="3"/>
      <c r="R28" s="3"/>
      <c r="S28" s="3"/>
      <c r="T28" s="3"/>
      <c r="U28" s="3"/>
      <c r="V28" s="3"/>
    </row>
    <row r="29" spans="1:22" ht="12.75" customHeight="1" x14ac:dyDescent="0.25">
      <c r="A29" s="2"/>
      <c r="B29" s="2"/>
      <c r="C29" s="148"/>
      <c r="D29" s="148"/>
      <c r="E29" s="148"/>
      <c r="F29" s="148"/>
      <c r="G29" s="148"/>
      <c r="H29" s="148"/>
      <c r="I29" s="148"/>
      <c r="J29" s="148"/>
      <c r="K29" s="148"/>
      <c r="L29" s="2"/>
      <c r="M29" s="3"/>
      <c r="N29" s="3"/>
      <c r="O29" s="3"/>
      <c r="P29" s="3"/>
      <c r="Q29" s="3"/>
      <c r="R29" s="3"/>
      <c r="S29" s="3"/>
      <c r="T29" s="3"/>
      <c r="U29" s="3"/>
      <c r="V29" s="3"/>
    </row>
    <row r="30" spans="1:22" ht="12.75" customHeight="1" x14ac:dyDescent="0.25">
      <c r="A30" s="2"/>
      <c r="B30" s="2"/>
      <c r="C30" s="148"/>
      <c r="D30" s="148"/>
      <c r="E30" s="148"/>
      <c r="F30" s="148"/>
      <c r="G30" s="148"/>
      <c r="H30" s="148"/>
      <c r="I30" s="148"/>
      <c r="J30" s="148"/>
      <c r="K30" s="148"/>
      <c r="L30" s="2"/>
      <c r="M30" s="3"/>
      <c r="N30" s="3"/>
      <c r="O30" s="3"/>
      <c r="P30" s="3"/>
      <c r="Q30" s="3"/>
      <c r="R30" s="3"/>
      <c r="S30" s="3"/>
      <c r="T30" s="3"/>
      <c r="U30" s="3"/>
      <c r="V30" s="3"/>
    </row>
    <row r="31" spans="1:22" ht="12.75" customHeight="1" x14ac:dyDescent="0.25">
      <c r="A31" s="2"/>
      <c r="B31" s="2"/>
      <c r="C31" s="148"/>
      <c r="D31" s="148"/>
      <c r="E31" s="148"/>
      <c r="F31" s="148"/>
      <c r="G31" s="148"/>
      <c r="H31" s="148"/>
      <c r="I31" s="148"/>
      <c r="J31" s="148"/>
      <c r="K31" s="148"/>
      <c r="L31" s="2"/>
      <c r="M31" s="3"/>
      <c r="N31" s="3"/>
      <c r="O31" s="3"/>
      <c r="P31" s="3"/>
      <c r="Q31" s="3"/>
      <c r="R31" s="3"/>
      <c r="S31" s="3"/>
      <c r="T31" s="3"/>
      <c r="U31" s="3"/>
      <c r="V31" s="3"/>
    </row>
    <row r="32" spans="1:22" ht="12.75" customHeight="1" x14ac:dyDescent="0.25">
      <c r="A32" s="2"/>
      <c r="B32" s="2"/>
      <c r="C32" s="148"/>
      <c r="D32" s="148"/>
      <c r="E32" s="148"/>
      <c r="F32" s="148"/>
      <c r="G32" s="148"/>
      <c r="H32" s="148"/>
      <c r="I32" s="148"/>
      <c r="J32" s="148"/>
      <c r="K32" s="148"/>
      <c r="L32" s="2"/>
      <c r="M32" s="3"/>
      <c r="N32" s="3"/>
      <c r="O32" s="3"/>
      <c r="P32" s="3"/>
      <c r="Q32" s="3"/>
      <c r="R32" s="3"/>
      <c r="S32" s="3"/>
      <c r="T32" s="3"/>
      <c r="U32" s="3"/>
      <c r="V32" s="3"/>
    </row>
    <row r="33" spans="1:22" ht="12.75" customHeight="1" x14ac:dyDescent="0.25">
      <c r="A33" s="2"/>
      <c r="B33" s="2"/>
      <c r="C33" s="148"/>
      <c r="D33" s="148"/>
      <c r="E33" s="148"/>
      <c r="F33" s="148"/>
      <c r="G33" s="148"/>
      <c r="H33" s="148"/>
      <c r="I33" s="148"/>
      <c r="J33" s="148"/>
      <c r="K33" s="148"/>
      <c r="L33" s="2"/>
      <c r="M33" s="3"/>
      <c r="N33" s="3"/>
      <c r="O33" s="3"/>
      <c r="P33" s="3"/>
      <c r="Q33" s="3"/>
      <c r="R33" s="3"/>
      <c r="S33" s="3"/>
      <c r="T33" s="3"/>
      <c r="U33" s="3"/>
      <c r="V33" s="3"/>
    </row>
    <row r="34" spans="1:22" ht="12.75" customHeight="1" x14ac:dyDescent="0.25">
      <c r="A34" s="2"/>
      <c r="B34" s="2"/>
      <c r="C34" s="148"/>
      <c r="D34" s="148"/>
      <c r="E34" s="148"/>
      <c r="F34" s="148"/>
      <c r="G34" s="148"/>
      <c r="H34" s="148"/>
      <c r="I34" s="148"/>
      <c r="J34" s="148"/>
      <c r="K34" s="148"/>
      <c r="L34" s="2"/>
      <c r="M34" s="3"/>
      <c r="N34" s="3"/>
      <c r="O34" s="3"/>
      <c r="P34" s="3"/>
      <c r="Q34" s="3"/>
      <c r="R34" s="3"/>
      <c r="S34" s="3"/>
      <c r="T34" s="3"/>
      <c r="U34" s="3"/>
      <c r="V34" s="3"/>
    </row>
    <row r="35" spans="1:22" ht="12.75" customHeight="1" x14ac:dyDescent="0.25">
      <c r="A35" s="2"/>
      <c r="B35" s="2"/>
      <c r="C35" s="148"/>
      <c r="D35" s="148"/>
      <c r="E35" s="148"/>
      <c r="F35" s="148"/>
      <c r="G35" s="148"/>
      <c r="H35" s="148"/>
      <c r="I35" s="148"/>
      <c r="J35" s="148"/>
      <c r="K35" s="148"/>
      <c r="L35" s="2"/>
      <c r="M35" s="3"/>
      <c r="N35" s="3"/>
      <c r="O35" s="3"/>
      <c r="P35" s="3"/>
      <c r="Q35" s="3"/>
      <c r="R35" s="3"/>
      <c r="S35" s="3"/>
      <c r="T35" s="3"/>
      <c r="U35" s="3"/>
      <c r="V35" s="3"/>
    </row>
    <row r="36" spans="1:22" ht="12.75" customHeight="1" x14ac:dyDescent="0.25">
      <c r="A36" s="2"/>
      <c r="B36" s="2"/>
      <c r="C36" s="148"/>
      <c r="D36" s="148"/>
      <c r="E36" s="148"/>
      <c r="F36" s="148"/>
      <c r="G36" s="148"/>
      <c r="H36" s="148"/>
      <c r="I36" s="148"/>
      <c r="J36" s="148"/>
      <c r="K36" s="148"/>
      <c r="L36" s="2"/>
      <c r="M36" s="3"/>
      <c r="N36" s="3"/>
      <c r="O36" s="3"/>
      <c r="P36" s="3"/>
      <c r="Q36" s="3"/>
      <c r="R36" s="3"/>
      <c r="S36" s="3"/>
      <c r="T36" s="3"/>
      <c r="U36" s="3"/>
      <c r="V36" s="3"/>
    </row>
    <row r="37" spans="1:22" ht="12.75" customHeight="1" x14ac:dyDescent="0.25">
      <c r="A37" s="2"/>
      <c r="B37" s="2"/>
      <c r="C37" s="148"/>
      <c r="D37" s="148"/>
      <c r="E37" s="148"/>
      <c r="F37" s="148"/>
      <c r="G37" s="148"/>
      <c r="H37" s="148"/>
      <c r="I37" s="148"/>
      <c r="J37" s="148"/>
      <c r="K37" s="148"/>
      <c r="L37" s="2"/>
      <c r="M37" s="3"/>
      <c r="N37" s="3"/>
      <c r="O37" s="3"/>
      <c r="P37" s="3"/>
      <c r="Q37" s="3"/>
      <c r="R37" s="3"/>
      <c r="S37" s="3"/>
      <c r="T37" s="3"/>
      <c r="U37" s="3"/>
      <c r="V37" s="3"/>
    </row>
  </sheetData>
  <mergeCells count="3">
    <mergeCell ref="B3:G5"/>
    <mergeCell ref="A3:A4"/>
    <mergeCell ref="I3:J3"/>
  </mergeCells>
  <conditionalFormatting sqref="H16">
    <cfRule type="cellIs" dxfId="1" priority="1" operator="notEqual">
      <formula>$H$6</formula>
    </cfRule>
  </conditionalFormatting>
  <conditionalFormatting sqref="L16">
    <cfRule type="cellIs" dxfId="0" priority="2" operator="notEqual">
      <formula>$L$6</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4" sqref="C4"/>
    </sheetView>
  </sheetViews>
  <sheetFormatPr defaultColWidth="17.28515625" defaultRowHeight="15" customHeight="1" x14ac:dyDescent="0.2"/>
  <cols>
    <col min="1" max="1" width="14.42578125" customWidth="1"/>
    <col min="2" max="2" width="30.140625" customWidth="1"/>
    <col min="3" max="3" width="16.140625" customWidth="1"/>
    <col min="4" max="13" width="9.140625" customWidth="1"/>
  </cols>
  <sheetData>
    <row r="1" spans="1:13" ht="15.75" customHeight="1" x14ac:dyDescent="0.25">
      <c r="A1" s="61" t="s">
        <v>566</v>
      </c>
      <c r="B1" s="2"/>
      <c r="C1" s="3"/>
      <c r="D1" s="2"/>
      <c r="E1" s="3"/>
      <c r="F1" s="3"/>
      <c r="G1" s="3"/>
      <c r="H1" s="3"/>
      <c r="I1" s="3"/>
      <c r="J1" s="3"/>
      <c r="K1" s="3"/>
      <c r="L1" s="3"/>
      <c r="M1" s="3"/>
    </row>
    <row r="2" spans="1:13" ht="13.5" customHeight="1" x14ac:dyDescent="0.25">
      <c r="A2" s="2"/>
      <c r="B2" s="2"/>
      <c r="C2" s="136" t="s">
        <v>427</v>
      </c>
      <c r="D2" s="2"/>
      <c r="E2" s="3"/>
      <c r="F2" s="3"/>
      <c r="G2" s="3"/>
      <c r="H2" s="3"/>
      <c r="I2" s="3"/>
      <c r="J2" s="3"/>
      <c r="K2" s="3"/>
      <c r="L2" s="3"/>
      <c r="M2" s="3"/>
    </row>
    <row r="3" spans="1:13" ht="13.5" customHeight="1" x14ac:dyDescent="0.25">
      <c r="A3" s="1022" t="s">
        <v>575</v>
      </c>
      <c r="B3" s="812"/>
      <c r="C3" s="151">
        <v>3436</v>
      </c>
      <c r="D3" s="3"/>
      <c r="E3" s="3"/>
      <c r="F3" s="3"/>
      <c r="G3" s="3"/>
      <c r="H3" s="3"/>
      <c r="I3" s="3"/>
      <c r="J3" s="3"/>
      <c r="K3" s="3"/>
      <c r="L3" s="3"/>
      <c r="M3" s="3"/>
    </row>
    <row r="4" spans="1:13" ht="12.75" customHeight="1" x14ac:dyDescent="0.25">
      <c r="A4" s="913" t="s">
        <v>617</v>
      </c>
      <c r="B4" s="185" t="s">
        <v>655</v>
      </c>
      <c r="C4" s="186"/>
      <c r="D4" s="3"/>
      <c r="E4" s="3"/>
      <c r="F4" s="3"/>
      <c r="G4" s="3"/>
      <c r="H4" s="3"/>
      <c r="I4" s="3"/>
      <c r="J4" s="3"/>
      <c r="K4" s="3"/>
      <c r="L4" s="3"/>
      <c r="M4" s="3"/>
    </row>
    <row r="5" spans="1:13" ht="12.75" customHeight="1" x14ac:dyDescent="0.25">
      <c r="A5" s="859"/>
      <c r="B5" s="203" t="s">
        <v>661</v>
      </c>
      <c r="C5" s="204"/>
      <c r="D5" s="3"/>
      <c r="E5" s="3"/>
      <c r="F5" s="3"/>
      <c r="G5" s="3"/>
      <c r="H5" s="3"/>
      <c r="I5" s="3"/>
      <c r="J5" s="3"/>
      <c r="K5" s="3"/>
      <c r="L5" s="3"/>
      <c r="M5" s="3"/>
    </row>
    <row r="6" spans="1:13" ht="12.75" customHeight="1" x14ac:dyDescent="0.25">
      <c r="A6" s="859"/>
      <c r="B6" s="203" t="s">
        <v>732</v>
      </c>
      <c r="C6" s="204"/>
      <c r="D6" s="3"/>
      <c r="E6" s="3"/>
      <c r="F6" s="3"/>
      <c r="G6" s="3"/>
      <c r="H6" s="3"/>
      <c r="I6" s="3"/>
      <c r="J6" s="3"/>
      <c r="K6" s="3"/>
      <c r="L6" s="3"/>
      <c r="M6" s="3"/>
    </row>
    <row r="7" spans="1:13" ht="13.5" customHeight="1" x14ac:dyDescent="0.25">
      <c r="A7" s="859"/>
      <c r="B7" s="203" t="s">
        <v>690</v>
      </c>
      <c r="C7" s="204"/>
      <c r="D7" s="3"/>
      <c r="E7" s="3"/>
      <c r="F7" s="3"/>
      <c r="G7" s="3"/>
      <c r="H7" s="3"/>
      <c r="I7" s="3"/>
      <c r="J7" s="3"/>
      <c r="K7" s="3"/>
      <c r="L7" s="3"/>
      <c r="M7" s="3"/>
    </row>
    <row r="8" spans="1:13" ht="13.5" customHeight="1" x14ac:dyDescent="0.25">
      <c r="A8" s="860"/>
      <c r="B8" s="228" t="s">
        <v>692</v>
      </c>
      <c r="C8" s="151">
        <f>SUM(C4:C7)</f>
        <v>0</v>
      </c>
      <c r="D8" s="3"/>
      <c r="E8" s="3"/>
      <c r="F8" s="3"/>
      <c r="G8" s="3"/>
      <c r="H8" s="3"/>
      <c r="I8" s="3"/>
      <c r="J8" s="3"/>
      <c r="K8" s="3"/>
      <c r="L8" s="3"/>
      <c r="M8" s="3"/>
    </row>
    <row r="9" spans="1:13" ht="12.75" customHeight="1" x14ac:dyDescent="0.25">
      <c r="A9" s="913" t="s">
        <v>707</v>
      </c>
      <c r="B9" s="185" t="s">
        <v>753</v>
      </c>
      <c r="C9" s="186"/>
      <c r="D9" s="3"/>
      <c r="E9" s="3"/>
      <c r="F9" s="3"/>
      <c r="G9" s="3"/>
      <c r="H9" s="3"/>
      <c r="I9" s="3"/>
      <c r="J9" s="3"/>
      <c r="K9" s="3"/>
      <c r="L9" s="3"/>
      <c r="M9" s="3"/>
    </row>
    <row r="10" spans="1:13" ht="12.75" customHeight="1" x14ac:dyDescent="0.25">
      <c r="A10" s="859"/>
      <c r="B10" s="203" t="s">
        <v>754</v>
      </c>
      <c r="C10" s="204"/>
      <c r="D10" s="3"/>
      <c r="E10" s="3"/>
      <c r="F10" s="3"/>
      <c r="G10" s="3"/>
      <c r="H10" s="3"/>
      <c r="I10" s="3"/>
      <c r="J10" s="3"/>
      <c r="K10" s="3"/>
      <c r="L10" s="3"/>
      <c r="M10" s="3"/>
    </row>
    <row r="11" spans="1:13" ht="12.75" customHeight="1" x14ac:dyDescent="0.25">
      <c r="A11" s="859"/>
      <c r="B11" s="203" t="s">
        <v>755</v>
      </c>
      <c r="C11" s="204"/>
      <c r="D11" s="3"/>
      <c r="E11" s="3"/>
      <c r="F11" s="3"/>
      <c r="G11" s="3"/>
      <c r="H11" s="3"/>
      <c r="I11" s="3"/>
      <c r="J11" s="3"/>
      <c r="K11" s="3"/>
      <c r="L11" s="3"/>
      <c r="M11" s="3"/>
    </row>
    <row r="12" spans="1:13" ht="12.75" customHeight="1" x14ac:dyDescent="0.25">
      <c r="A12" s="859"/>
      <c r="B12" s="203" t="s">
        <v>756</v>
      </c>
      <c r="C12" s="204"/>
      <c r="D12" s="3"/>
      <c r="E12" s="3"/>
      <c r="F12" s="3"/>
      <c r="G12" s="3"/>
      <c r="H12" s="3"/>
      <c r="I12" s="3"/>
      <c r="J12" s="3"/>
      <c r="K12" s="3"/>
      <c r="L12" s="3"/>
      <c r="M12" s="3"/>
    </row>
    <row r="13" spans="1:13" ht="13.5" customHeight="1" x14ac:dyDescent="0.25">
      <c r="A13" s="859"/>
      <c r="B13" s="205" t="s">
        <v>757</v>
      </c>
      <c r="C13" s="214"/>
      <c r="D13" s="3"/>
      <c r="E13" s="3"/>
      <c r="F13" s="3"/>
      <c r="G13" s="3"/>
      <c r="H13" s="3"/>
      <c r="I13" s="3"/>
      <c r="J13" s="3"/>
      <c r="K13" s="3"/>
      <c r="L13" s="3"/>
      <c r="M13" s="3"/>
    </row>
    <row r="14" spans="1:13" ht="13.5" customHeight="1" x14ac:dyDescent="0.25">
      <c r="A14" s="860"/>
      <c r="B14" s="228" t="s">
        <v>692</v>
      </c>
      <c r="C14" s="151">
        <f>SUM(C9:C13)</f>
        <v>0</v>
      </c>
      <c r="D14" s="3"/>
      <c r="E14" s="3"/>
      <c r="F14" s="3"/>
      <c r="G14" s="3"/>
      <c r="H14" s="3"/>
      <c r="I14" s="3"/>
      <c r="J14" s="3"/>
      <c r="K14" s="3"/>
      <c r="L14" s="3"/>
      <c r="M14" s="3"/>
    </row>
    <row r="15" spans="1:13" ht="13.5" customHeight="1" x14ac:dyDescent="0.25">
      <c r="A15" s="1022" t="s">
        <v>760</v>
      </c>
      <c r="B15" s="812"/>
      <c r="C15" s="151">
        <f>C3+C8-C14</f>
        <v>3436</v>
      </c>
      <c r="D15" s="3"/>
      <c r="E15" s="3"/>
      <c r="F15" s="3"/>
      <c r="G15" s="3"/>
      <c r="H15" s="3"/>
      <c r="I15" s="3"/>
      <c r="J15" s="3"/>
      <c r="K15" s="3"/>
      <c r="L15" s="3"/>
      <c r="M15" s="3"/>
    </row>
    <row r="16" spans="1:13" ht="12.75" customHeight="1" x14ac:dyDescent="0.25">
      <c r="A16" s="2"/>
      <c r="B16" s="2"/>
      <c r="C16" s="148"/>
      <c r="D16" s="2"/>
      <c r="E16" s="2"/>
      <c r="F16" s="3"/>
      <c r="G16" s="3"/>
      <c r="H16" s="3"/>
      <c r="I16" s="3"/>
      <c r="J16" s="3"/>
      <c r="K16" s="3"/>
      <c r="L16" s="3"/>
      <c r="M16" s="3"/>
    </row>
    <row r="17" spans="1:13" ht="12.75" customHeight="1" x14ac:dyDescent="0.25">
      <c r="A17" s="2" t="s">
        <v>410</v>
      </c>
      <c r="B17" s="2"/>
      <c r="C17" s="148"/>
      <c r="D17" s="2"/>
      <c r="E17" s="2"/>
      <c r="F17" s="3"/>
      <c r="G17" s="3"/>
      <c r="H17" s="3"/>
      <c r="I17" s="3"/>
      <c r="J17" s="3"/>
      <c r="K17" s="3"/>
      <c r="L17" s="3"/>
      <c r="M17" s="3"/>
    </row>
    <row r="18" spans="1:13" ht="12.75" customHeight="1" x14ac:dyDescent="0.25">
      <c r="A18" s="2" t="s">
        <v>762</v>
      </c>
      <c r="B18" s="2"/>
      <c r="C18" s="148"/>
      <c r="D18" s="2"/>
      <c r="E18" s="2"/>
      <c r="F18" s="3"/>
      <c r="G18" s="3"/>
      <c r="H18" s="3"/>
      <c r="I18" s="3"/>
      <c r="J18" s="3"/>
      <c r="K18" s="3"/>
      <c r="L18" s="3"/>
      <c r="M18" s="3"/>
    </row>
    <row r="19" spans="1:13" ht="12.75" customHeight="1" x14ac:dyDescent="0.25">
      <c r="A19" s="2"/>
      <c r="B19" s="2"/>
      <c r="C19" s="148"/>
      <c r="D19" s="2"/>
      <c r="E19" s="2"/>
      <c r="F19" s="3"/>
      <c r="G19" s="3"/>
      <c r="H19" s="3"/>
      <c r="I19" s="3"/>
      <c r="J19" s="3"/>
      <c r="K19" s="3"/>
      <c r="L19" s="3"/>
      <c r="M19" s="3"/>
    </row>
    <row r="20" spans="1:13" ht="12.75" customHeight="1" x14ac:dyDescent="0.25">
      <c r="A20" s="2"/>
      <c r="B20" s="2"/>
      <c r="C20" s="148"/>
      <c r="D20" s="2"/>
      <c r="E20" s="2"/>
      <c r="F20" s="3"/>
      <c r="G20" s="3"/>
      <c r="H20" s="3"/>
      <c r="I20" s="3"/>
      <c r="J20" s="3"/>
      <c r="K20" s="3"/>
      <c r="L20" s="3"/>
      <c r="M20" s="3"/>
    </row>
  </sheetData>
  <mergeCells count="4">
    <mergeCell ref="A4:A8"/>
    <mergeCell ref="A9:A14"/>
    <mergeCell ref="A3:B3"/>
    <mergeCell ref="A15:B15"/>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C26" sqref="C26"/>
    </sheetView>
  </sheetViews>
  <sheetFormatPr defaultColWidth="17.28515625" defaultRowHeight="15" customHeight="1" x14ac:dyDescent="0.2"/>
  <cols>
    <col min="1" max="1" width="10.5703125" customWidth="1"/>
    <col min="2" max="2" width="43.5703125" customWidth="1"/>
    <col min="3" max="3" width="17" customWidth="1"/>
    <col min="4" max="13" width="9.140625" customWidth="1"/>
  </cols>
  <sheetData>
    <row r="1" spans="1:13" ht="13.5" customHeight="1" x14ac:dyDescent="0.25">
      <c r="A1" s="164" t="s">
        <v>627</v>
      </c>
      <c r="B1" s="51"/>
      <c r="C1" s="51"/>
      <c r="D1" s="51"/>
      <c r="E1" s="51"/>
      <c r="F1" s="51"/>
      <c r="G1" s="3"/>
      <c r="H1" s="3"/>
      <c r="I1" s="3"/>
      <c r="J1" s="3"/>
      <c r="K1" s="3"/>
      <c r="L1" s="3"/>
      <c r="M1" s="3"/>
    </row>
    <row r="2" spans="1:13" ht="13.5" customHeight="1" x14ac:dyDescent="0.25">
      <c r="A2" s="51"/>
      <c r="B2" s="51"/>
      <c r="C2" s="166" t="s">
        <v>427</v>
      </c>
      <c r="D2" s="51"/>
      <c r="E2" s="51"/>
      <c r="F2" s="51"/>
      <c r="G2" s="3"/>
      <c r="H2" s="3"/>
      <c r="I2" s="3"/>
      <c r="J2" s="3"/>
      <c r="K2" s="3"/>
      <c r="L2" s="3"/>
      <c r="M2" s="3"/>
    </row>
    <row r="3" spans="1:13" ht="16.5" customHeight="1" x14ac:dyDescent="0.25">
      <c r="A3" s="1022" t="s">
        <v>575</v>
      </c>
      <c r="B3" s="821"/>
      <c r="C3" s="168">
        <v>9269.5066299999999</v>
      </c>
      <c r="D3" s="51"/>
      <c r="E3" s="51"/>
      <c r="F3" s="51"/>
      <c r="G3" s="3"/>
      <c r="H3" s="3"/>
      <c r="I3" s="3"/>
      <c r="J3" s="3"/>
      <c r="K3" s="3"/>
      <c r="L3" s="3"/>
      <c r="M3" s="3"/>
    </row>
    <row r="4" spans="1:13" ht="12.75" customHeight="1" x14ac:dyDescent="0.25">
      <c r="A4" s="1023" t="s">
        <v>617</v>
      </c>
      <c r="B4" s="209" t="s">
        <v>631</v>
      </c>
      <c r="C4" s="210">
        <v>2246.0997600000001</v>
      </c>
      <c r="D4" s="51"/>
      <c r="E4" s="51"/>
      <c r="F4" s="51"/>
      <c r="G4" s="3"/>
      <c r="H4" s="3"/>
      <c r="I4" s="3"/>
      <c r="J4" s="3"/>
      <c r="K4" s="3"/>
      <c r="L4" s="3"/>
      <c r="M4" s="3"/>
    </row>
    <row r="5" spans="1:13" ht="12.75" customHeight="1" x14ac:dyDescent="0.25">
      <c r="A5" s="854"/>
      <c r="B5" s="235" t="s">
        <v>686</v>
      </c>
      <c r="C5" s="236"/>
      <c r="D5" s="51"/>
      <c r="E5" s="51"/>
      <c r="F5" s="51"/>
      <c r="G5" s="3"/>
      <c r="H5" s="3"/>
      <c r="I5" s="3"/>
      <c r="J5" s="3"/>
      <c r="K5" s="3"/>
      <c r="L5" s="3"/>
      <c r="M5" s="3"/>
    </row>
    <row r="6" spans="1:13" ht="12.75" customHeight="1" x14ac:dyDescent="0.25">
      <c r="A6" s="854"/>
      <c r="B6" s="235" t="s">
        <v>722</v>
      </c>
      <c r="C6" s="236"/>
      <c r="D6" s="51"/>
      <c r="E6" s="51"/>
      <c r="F6" s="51"/>
      <c r="G6" s="3"/>
      <c r="H6" s="3"/>
      <c r="I6" s="3"/>
      <c r="J6" s="3"/>
      <c r="K6" s="3"/>
      <c r="L6" s="3"/>
      <c r="M6" s="3"/>
    </row>
    <row r="7" spans="1:13" ht="12.75" customHeight="1" x14ac:dyDescent="0.25">
      <c r="A7" s="854"/>
      <c r="B7" s="235" t="s">
        <v>723</v>
      </c>
      <c r="C7" s="236"/>
      <c r="D7" s="51"/>
      <c r="E7" s="51"/>
      <c r="F7" s="51"/>
      <c r="G7" s="3"/>
      <c r="H7" s="3"/>
      <c r="I7" s="3"/>
      <c r="J7" s="3"/>
      <c r="K7" s="3"/>
      <c r="L7" s="3"/>
      <c r="M7" s="3"/>
    </row>
    <row r="8" spans="1:13" ht="12.75" customHeight="1" x14ac:dyDescent="0.25">
      <c r="A8" s="854"/>
      <c r="B8" s="235" t="s">
        <v>724</v>
      </c>
      <c r="C8" s="238"/>
      <c r="D8" s="51"/>
      <c r="E8" s="51"/>
      <c r="F8" s="51"/>
      <c r="G8" s="3"/>
      <c r="H8" s="3"/>
      <c r="I8" s="3"/>
      <c r="J8" s="3"/>
      <c r="K8" s="3"/>
      <c r="L8" s="3"/>
      <c r="M8" s="3"/>
    </row>
    <row r="9" spans="1:13" ht="12.75" customHeight="1" x14ac:dyDescent="0.25">
      <c r="A9" s="854"/>
      <c r="B9" s="235" t="s">
        <v>726</v>
      </c>
      <c r="C9" s="236"/>
      <c r="D9" s="51"/>
      <c r="E9" s="51"/>
      <c r="F9" s="51"/>
      <c r="G9" s="3"/>
      <c r="H9" s="3"/>
      <c r="I9" s="3"/>
      <c r="J9" s="3"/>
      <c r="K9" s="3"/>
      <c r="L9" s="3"/>
      <c r="M9" s="3"/>
    </row>
    <row r="10" spans="1:13" ht="12.75" customHeight="1" x14ac:dyDescent="0.25">
      <c r="A10" s="854"/>
      <c r="B10" s="240" t="s">
        <v>727</v>
      </c>
      <c r="C10" s="242">
        <f>SUM(C11:C13)</f>
        <v>0</v>
      </c>
      <c r="D10" s="51"/>
      <c r="E10" s="51"/>
      <c r="F10" s="51"/>
      <c r="G10" s="3"/>
      <c r="H10" s="3"/>
      <c r="I10" s="3"/>
      <c r="J10" s="3"/>
      <c r="K10" s="3"/>
      <c r="L10" s="3"/>
      <c r="M10" s="3"/>
    </row>
    <row r="11" spans="1:13" ht="12.75" customHeight="1" x14ac:dyDescent="0.25">
      <c r="A11" s="854"/>
      <c r="B11" s="235" t="s">
        <v>728</v>
      </c>
      <c r="C11" s="236"/>
      <c r="D11" s="51"/>
      <c r="E11" s="51"/>
      <c r="F11" s="51"/>
      <c r="G11" s="3"/>
      <c r="H11" s="3"/>
      <c r="I11" s="3"/>
      <c r="J11" s="3"/>
      <c r="K11" s="3"/>
      <c r="L11" s="3"/>
      <c r="M11" s="3"/>
    </row>
    <row r="12" spans="1:13" ht="12.75" customHeight="1" x14ac:dyDescent="0.25">
      <c r="A12" s="854"/>
      <c r="B12" s="243" t="s">
        <v>729</v>
      </c>
      <c r="C12" s="236"/>
      <c r="D12" s="51"/>
      <c r="E12" s="51"/>
      <c r="F12" s="51"/>
      <c r="G12" s="3"/>
      <c r="H12" s="3"/>
      <c r="I12" s="3"/>
      <c r="J12" s="3"/>
      <c r="K12" s="3"/>
      <c r="L12" s="3"/>
      <c r="M12" s="3"/>
    </row>
    <row r="13" spans="1:13" ht="12.75" customHeight="1" x14ac:dyDescent="0.25">
      <c r="A13" s="854"/>
      <c r="B13" s="235" t="s">
        <v>730</v>
      </c>
      <c r="C13" s="244"/>
      <c r="D13" s="51"/>
      <c r="E13" s="51"/>
      <c r="F13" s="51"/>
      <c r="G13" s="3"/>
      <c r="H13" s="3"/>
      <c r="I13" s="3"/>
      <c r="J13" s="3"/>
      <c r="K13" s="3"/>
      <c r="L13" s="3"/>
      <c r="M13" s="3"/>
    </row>
    <row r="14" spans="1:13" ht="15.75" customHeight="1" x14ac:dyDescent="0.2">
      <c r="A14" s="855"/>
      <c r="B14" s="246" t="s">
        <v>646</v>
      </c>
      <c r="C14" s="248">
        <f>C4+C5+C6+C7+C8+C9+C10</f>
        <v>2246.0997600000001</v>
      </c>
      <c r="D14" s="249"/>
      <c r="E14" s="249"/>
      <c r="F14" s="249"/>
      <c r="G14" s="249"/>
      <c r="H14" s="249"/>
      <c r="I14" s="249"/>
      <c r="J14" s="249"/>
      <c r="K14" s="249"/>
      <c r="L14" s="249"/>
      <c r="M14" s="249"/>
    </row>
    <row r="15" spans="1:13" ht="12.75" customHeight="1" x14ac:dyDescent="0.25">
      <c r="A15" s="1024" t="s">
        <v>707</v>
      </c>
      <c r="B15" s="275" t="s">
        <v>766</v>
      </c>
      <c r="C15" s="277">
        <f>SUM(C16:C19)</f>
        <v>1549.5710899999999</v>
      </c>
      <c r="D15" s="51"/>
      <c r="E15" s="51"/>
      <c r="F15" s="51"/>
      <c r="G15" s="3"/>
      <c r="H15" s="3"/>
      <c r="I15" s="3"/>
      <c r="J15" s="3"/>
      <c r="K15" s="3"/>
      <c r="L15" s="3"/>
      <c r="M15" s="3"/>
    </row>
    <row r="16" spans="1:13" ht="12.75" customHeight="1" x14ac:dyDescent="0.25">
      <c r="A16" s="1002"/>
      <c r="B16" s="278" t="s">
        <v>767</v>
      </c>
      <c r="C16" s="279"/>
      <c r="D16" s="51"/>
      <c r="E16" s="51"/>
      <c r="F16" s="51"/>
      <c r="G16" s="3"/>
      <c r="H16" s="3"/>
      <c r="I16" s="3"/>
      <c r="J16" s="3"/>
      <c r="K16" s="3"/>
      <c r="L16" s="3"/>
      <c r="M16" s="3"/>
    </row>
    <row r="17" spans="1:13" ht="12.75" customHeight="1" x14ac:dyDescent="0.25">
      <c r="A17" s="1002"/>
      <c r="B17" s="280" t="s">
        <v>769</v>
      </c>
      <c r="C17" s="281">
        <v>1549.5710899999999</v>
      </c>
      <c r="D17" s="51"/>
      <c r="E17" s="51"/>
      <c r="F17" s="51"/>
      <c r="G17" s="3"/>
      <c r="H17" s="3"/>
      <c r="I17" s="3"/>
      <c r="J17" s="3"/>
      <c r="K17" s="3"/>
      <c r="L17" s="3"/>
      <c r="M17" s="3"/>
    </row>
    <row r="18" spans="1:13" ht="12.75" customHeight="1" x14ac:dyDescent="0.25">
      <c r="A18" s="1002"/>
      <c r="B18" s="280" t="s">
        <v>770</v>
      </c>
      <c r="C18" s="281"/>
      <c r="D18" s="51"/>
      <c r="E18" s="51"/>
      <c r="F18" s="51"/>
      <c r="G18" s="3"/>
      <c r="H18" s="3"/>
      <c r="I18" s="3"/>
      <c r="J18" s="3"/>
      <c r="K18" s="3"/>
      <c r="L18" s="3"/>
      <c r="M18" s="3"/>
    </row>
    <row r="19" spans="1:13" ht="12.75" customHeight="1" x14ac:dyDescent="0.25">
      <c r="A19" s="1002"/>
      <c r="B19" s="280" t="s">
        <v>771</v>
      </c>
      <c r="C19" s="281"/>
      <c r="D19" s="51"/>
      <c r="E19" s="51"/>
      <c r="F19" s="51"/>
      <c r="G19" s="3"/>
      <c r="H19" s="3"/>
      <c r="I19" s="3"/>
      <c r="J19" s="3"/>
      <c r="K19" s="3"/>
      <c r="L19" s="3"/>
      <c r="M19" s="3"/>
    </row>
    <row r="20" spans="1:13" ht="12.75" customHeight="1" x14ac:dyDescent="0.25">
      <c r="A20" s="1002"/>
      <c r="B20" s="282" t="s">
        <v>772</v>
      </c>
      <c r="C20" s="283">
        <v>4048.5083300000001</v>
      </c>
      <c r="D20" s="51"/>
      <c r="E20" s="51"/>
      <c r="F20" s="51"/>
      <c r="G20" s="3"/>
      <c r="H20" s="3"/>
      <c r="I20" s="3"/>
      <c r="J20" s="3"/>
      <c r="K20" s="3"/>
      <c r="L20" s="3"/>
      <c r="M20" s="3"/>
    </row>
    <row r="21" spans="1:13" ht="12.75" customHeight="1" x14ac:dyDescent="0.25">
      <c r="A21" s="1002"/>
      <c r="B21" s="320" t="s">
        <v>773</v>
      </c>
      <c r="C21" s="351">
        <f>SUM(C22:C24)</f>
        <v>0</v>
      </c>
      <c r="D21" s="51"/>
      <c r="E21" s="51"/>
      <c r="F21" s="51"/>
      <c r="G21" s="3"/>
      <c r="H21" s="3"/>
      <c r="I21" s="3"/>
      <c r="J21" s="3"/>
      <c r="K21" s="3"/>
      <c r="L21" s="3"/>
      <c r="M21" s="3"/>
    </row>
    <row r="22" spans="1:13" ht="12.75" customHeight="1" x14ac:dyDescent="0.25">
      <c r="A22" s="1002"/>
      <c r="B22" s="235" t="s">
        <v>811</v>
      </c>
      <c r="C22" s="236"/>
      <c r="D22" s="51"/>
      <c r="E22" s="51"/>
      <c r="F22" s="51"/>
      <c r="G22" s="3"/>
      <c r="H22" s="3"/>
      <c r="I22" s="3"/>
      <c r="J22" s="3"/>
      <c r="K22" s="3"/>
      <c r="L22" s="3"/>
      <c r="M22" s="3"/>
    </row>
    <row r="23" spans="1:13" ht="12.75" customHeight="1" x14ac:dyDescent="0.25">
      <c r="A23" s="1002"/>
      <c r="B23" s="235" t="s">
        <v>812</v>
      </c>
      <c r="C23" s="236"/>
      <c r="D23" s="51"/>
      <c r="E23" s="51"/>
      <c r="F23" s="51"/>
      <c r="G23" s="3"/>
      <c r="H23" s="3"/>
      <c r="I23" s="3"/>
      <c r="J23" s="3"/>
      <c r="K23" s="3"/>
      <c r="L23" s="3"/>
      <c r="M23" s="3"/>
    </row>
    <row r="24" spans="1:13" ht="12.75" customHeight="1" x14ac:dyDescent="0.25">
      <c r="A24" s="1002"/>
      <c r="B24" s="235" t="s">
        <v>813</v>
      </c>
      <c r="C24" s="236"/>
      <c r="D24" s="51"/>
      <c r="E24" s="51"/>
      <c r="F24" s="51"/>
      <c r="G24" s="3"/>
      <c r="H24" s="3"/>
      <c r="I24" s="3"/>
      <c r="J24" s="3"/>
      <c r="K24" s="3"/>
      <c r="L24" s="3"/>
      <c r="M24" s="3"/>
    </row>
    <row r="25" spans="1:13" ht="13.5" customHeight="1" x14ac:dyDescent="0.25">
      <c r="A25" s="1003"/>
      <c r="B25" s="246" t="s">
        <v>692</v>
      </c>
      <c r="C25" s="168">
        <f>C15+C20+C21</f>
        <v>5598.07942</v>
      </c>
      <c r="D25" s="51"/>
      <c r="E25" s="51"/>
      <c r="F25" s="51"/>
      <c r="G25" s="3"/>
      <c r="H25" s="3"/>
      <c r="I25" s="3"/>
      <c r="J25" s="3"/>
      <c r="K25" s="3"/>
      <c r="L25" s="3"/>
      <c r="M25" s="3"/>
    </row>
    <row r="26" spans="1:13" ht="18.75" customHeight="1" x14ac:dyDescent="0.25">
      <c r="A26" s="1022" t="s">
        <v>760</v>
      </c>
      <c r="B26" s="821"/>
      <c r="C26" s="168">
        <f>C3+C14-C25</f>
        <v>5917.5269700000008</v>
      </c>
      <c r="D26" s="51"/>
      <c r="E26" s="51"/>
      <c r="F26" s="51"/>
      <c r="G26" s="3"/>
      <c r="H26" s="3"/>
      <c r="I26" s="3"/>
      <c r="J26" s="3"/>
      <c r="K26" s="3"/>
      <c r="L26" s="3"/>
      <c r="M26" s="3"/>
    </row>
    <row r="27" spans="1:13" ht="12.75" customHeight="1" x14ac:dyDescent="0.25">
      <c r="A27" s="51"/>
      <c r="B27" s="51"/>
      <c r="C27" s="290"/>
      <c r="D27" s="51"/>
      <c r="E27" s="51"/>
      <c r="F27" s="51"/>
      <c r="G27" s="3"/>
      <c r="H27" s="3"/>
      <c r="I27" s="3"/>
      <c r="J27" s="3"/>
      <c r="K27" s="3"/>
      <c r="L27" s="3"/>
      <c r="M27" s="3"/>
    </row>
    <row r="28" spans="1:13" ht="12.75" customHeight="1" x14ac:dyDescent="0.25">
      <c r="A28" s="2" t="s">
        <v>410</v>
      </c>
      <c r="B28" s="51"/>
      <c r="C28" s="290"/>
      <c r="D28" s="51"/>
      <c r="E28" s="51"/>
      <c r="F28" s="51"/>
      <c r="G28" s="3"/>
      <c r="H28" s="3"/>
      <c r="I28" s="3"/>
      <c r="J28" s="3"/>
      <c r="K28" s="3"/>
      <c r="L28" s="3"/>
      <c r="M28" s="3"/>
    </row>
    <row r="29" spans="1:13" ht="12.75" customHeight="1" x14ac:dyDescent="0.25">
      <c r="A29" s="2" t="s">
        <v>762</v>
      </c>
      <c r="B29" s="51"/>
      <c r="C29" s="290"/>
      <c r="D29" s="51"/>
      <c r="E29" s="51"/>
      <c r="F29" s="51"/>
      <c r="G29" s="3"/>
      <c r="H29" s="3"/>
      <c r="I29" s="3"/>
      <c r="J29" s="3"/>
      <c r="K29" s="3"/>
      <c r="L29" s="3"/>
      <c r="M29" s="3"/>
    </row>
    <row r="30" spans="1:13" ht="12.75" customHeight="1" x14ac:dyDescent="0.25">
      <c r="A30" s="51"/>
      <c r="B30" s="51" t="s">
        <v>1102</v>
      </c>
      <c r="C30" s="290"/>
      <c r="D30" s="51"/>
      <c r="E30" s="51"/>
      <c r="F30" s="51"/>
      <c r="G30" s="3"/>
      <c r="H30" s="3"/>
      <c r="I30" s="3"/>
      <c r="J30" s="3"/>
      <c r="K30" s="3"/>
      <c r="L30" s="3"/>
      <c r="M30" s="3"/>
    </row>
    <row r="31" spans="1:13" ht="12.75" customHeight="1" x14ac:dyDescent="0.25">
      <c r="A31" s="51"/>
      <c r="B31" s="51"/>
      <c r="C31" s="290"/>
      <c r="D31" s="51"/>
      <c r="E31" s="51"/>
      <c r="F31" s="51"/>
      <c r="G31" s="3"/>
      <c r="H31" s="3"/>
      <c r="I31" s="3"/>
      <c r="J31" s="3"/>
      <c r="K31" s="3"/>
      <c r="L31" s="3"/>
      <c r="M31" s="3"/>
    </row>
    <row r="32" spans="1:13" ht="12.75" customHeight="1" x14ac:dyDescent="0.25">
      <c r="A32" s="51"/>
      <c r="B32" s="51"/>
      <c r="C32" s="290"/>
      <c r="D32" s="51"/>
      <c r="E32" s="51"/>
      <c r="F32" s="51"/>
      <c r="G32" s="3"/>
      <c r="H32" s="3"/>
      <c r="I32" s="3"/>
      <c r="J32" s="3"/>
      <c r="K32" s="3"/>
      <c r="L32" s="3"/>
      <c r="M32" s="3"/>
    </row>
    <row r="33" spans="1:13" ht="12.75" customHeight="1" x14ac:dyDescent="0.25">
      <c r="A33" s="51"/>
      <c r="B33" s="51"/>
      <c r="C33" s="290"/>
      <c r="D33" s="51"/>
      <c r="E33" s="51"/>
      <c r="F33" s="51"/>
      <c r="G33" s="3"/>
      <c r="H33" s="3"/>
      <c r="I33" s="3"/>
      <c r="J33" s="3"/>
      <c r="K33" s="3"/>
      <c r="L33" s="3"/>
      <c r="M33" s="3"/>
    </row>
    <row r="34" spans="1:13" ht="12.75" customHeight="1" x14ac:dyDescent="0.25">
      <c r="A34" s="51"/>
      <c r="B34" s="51"/>
      <c r="C34" s="290"/>
      <c r="D34" s="51"/>
      <c r="E34" s="51"/>
      <c r="F34" s="51"/>
      <c r="G34" s="3"/>
      <c r="H34" s="3"/>
      <c r="I34" s="3"/>
      <c r="J34" s="3"/>
      <c r="K34" s="3"/>
      <c r="L34" s="3"/>
      <c r="M34" s="3"/>
    </row>
    <row r="35" spans="1:13" ht="12.75" customHeight="1" x14ac:dyDescent="0.25">
      <c r="A35" s="51"/>
      <c r="B35" s="51"/>
      <c r="C35" s="290"/>
      <c r="D35" s="51"/>
      <c r="E35" s="51"/>
      <c r="F35" s="51"/>
      <c r="G35" s="3"/>
      <c r="H35" s="3"/>
      <c r="I35" s="3"/>
      <c r="J35" s="3"/>
      <c r="K35" s="3"/>
      <c r="L35" s="3"/>
      <c r="M35" s="3"/>
    </row>
    <row r="36" spans="1:13" ht="12.75" customHeight="1" x14ac:dyDescent="0.25">
      <c r="A36" s="51"/>
      <c r="B36" s="51"/>
      <c r="C36" s="290"/>
      <c r="D36" s="51"/>
      <c r="E36" s="51"/>
      <c r="F36" s="51"/>
      <c r="G36" s="3"/>
      <c r="H36" s="3"/>
      <c r="I36" s="3"/>
      <c r="J36" s="3"/>
      <c r="K36" s="3"/>
      <c r="L36" s="3"/>
      <c r="M36" s="3"/>
    </row>
    <row r="37" spans="1:13" ht="12.75" customHeight="1" x14ac:dyDescent="0.25">
      <c r="A37" s="51"/>
      <c r="B37" s="51"/>
      <c r="C37" s="290"/>
      <c r="D37" s="51"/>
      <c r="E37" s="51"/>
      <c r="F37" s="51"/>
      <c r="G37" s="3"/>
      <c r="H37" s="3"/>
      <c r="I37" s="3"/>
      <c r="J37" s="3"/>
      <c r="K37" s="3"/>
      <c r="L37" s="3"/>
      <c r="M37" s="3"/>
    </row>
  </sheetData>
  <mergeCells count="4">
    <mergeCell ref="A4:A14"/>
    <mergeCell ref="A15:A25"/>
    <mergeCell ref="A3:B3"/>
    <mergeCell ref="A26:B26"/>
  </mergeCell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C9" sqref="C9"/>
    </sheetView>
  </sheetViews>
  <sheetFormatPr defaultColWidth="17.28515625" defaultRowHeight="15" customHeight="1" x14ac:dyDescent="0.2"/>
  <cols>
    <col min="1" max="1" width="13.28515625" customWidth="1"/>
    <col min="2" max="2" width="54.7109375" customWidth="1"/>
    <col min="3" max="3" width="14.28515625" customWidth="1"/>
    <col min="4" max="4" width="56.42578125" customWidth="1"/>
    <col min="5" max="5" width="9.140625" customWidth="1"/>
    <col min="6" max="6" width="17.5703125" customWidth="1"/>
    <col min="7" max="13" width="9.140625" customWidth="1"/>
  </cols>
  <sheetData>
    <row r="1" spans="1:13" ht="15.75" customHeight="1" x14ac:dyDescent="0.25">
      <c r="A1" s="61" t="s">
        <v>616</v>
      </c>
      <c r="B1" s="2"/>
      <c r="C1" s="2"/>
      <c r="D1" s="2"/>
      <c r="E1" s="3"/>
      <c r="F1" s="3"/>
      <c r="G1" s="3"/>
      <c r="H1" s="3"/>
      <c r="I1" s="3"/>
      <c r="J1" s="3"/>
      <c r="K1" s="3"/>
      <c r="L1" s="3"/>
      <c r="M1" s="3"/>
    </row>
    <row r="2" spans="1:13" ht="13.5" customHeight="1" x14ac:dyDescent="0.25">
      <c r="A2" s="2"/>
      <c r="B2" s="2"/>
      <c r="C2" s="149" t="s">
        <v>427</v>
      </c>
      <c r="D2" s="2"/>
      <c r="E2" s="3"/>
      <c r="F2" s="3"/>
      <c r="G2" s="3"/>
      <c r="H2" s="3"/>
      <c r="I2" s="3"/>
      <c r="J2" s="3"/>
      <c r="K2" s="3"/>
      <c r="L2" s="3"/>
      <c r="M2" s="3"/>
    </row>
    <row r="3" spans="1:13" ht="13.5" customHeight="1" x14ac:dyDescent="0.25">
      <c r="A3" s="1022" t="s">
        <v>575</v>
      </c>
      <c r="B3" s="812"/>
      <c r="C3" s="151">
        <v>9239.6983999999993</v>
      </c>
      <c r="D3" s="2"/>
      <c r="E3" s="3"/>
      <c r="F3" s="3"/>
      <c r="G3" s="3"/>
      <c r="H3" s="3"/>
      <c r="I3" s="3"/>
      <c r="J3" s="3"/>
      <c r="K3" s="3"/>
      <c r="L3" s="3"/>
      <c r="M3" s="3"/>
    </row>
    <row r="4" spans="1:13" ht="12.75" customHeight="1" x14ac:dyDescent="0.25">
      <c r="A4" s="1025" t="s">
        <v>617</v>
      </c>
      <c r="B4" s="155" t="s">
        <v>619</v>
      </c>
      <c r="C4" s="156">
        <v>10320.653</v>
      </c>
      <c r="D4" s="159"/>
      <c r="E4" s="159"/>
      <c r="F4" s="160"/>
      <c r="G4" s="159"/>
      <c r="H4" s="3"/>
      <c r="I4" s="3"/>
      <c r="J4" s="3"/>
      <c r="K4" s="3"/>
      <c r="L4" s="3"/>
      <c r="M4" s="3"/>
    </row>
    <row r="5" spans="1:13" ht="12.75" customHeight="1" x14ac:dyDescent="0.25">
      <c r="A5" s="859"/>
      <c r="B5" s="215" t="s">
        <v>626</v>
      </c>
      <c r="C5" s="156"/>
      <c r="D5" s="159"/>
      <c r="E5" s="159"/>
      <c r="F5" s="160"/>
      <c r="G5" s="159"/>
      <c r="H5" s="3"/>
      <c r="I5" s="3"/>
      <c r="J5" s="3"/>
      <c r="K5" s="3"/>
      <c r="L5" s="3"/>
      <c r="M5" s="3"/>
    </row>
    <row r="6" spans="1:13" ht="12.75" customHeight="1" x14ac:dyDescent="0.25">
      <c r="A6" s="859"/>
      <c r="B6" s="155" t="s">
        <v>694</v>
      </c>
      <c r="C6" s="223"/>
      <c r="D6" s="159"/>
      <c r="E6" s="159"/>
      <c r="F6" s="160"/>
      <c r="G6" s="159"/>
      <c r="H6" s="3"/>
      <c r="I6" s="3"/>
      <c r="J6" s="3"/>
      <c r="K6" s="3"/>
      <c r="L6" s="3"/>
      <c r="M6" s="3"/>
    </row>
    <row r="7" spans="1:13" ht="16.5" customHeight="1" x14ac:dyDescent="0.25">
      <c r="A7" s="860"/>
      <c r="B7" s="225" t="s">
        <v>692</v>
      </c>
      <c r="C7" s="291">
        <f>SUM(C4:C6)</f>
        <v>10320.653</v>
      </c>
      <c r="D7" s="159"/>
      <c r="E7" s="159"/>
      <c r="F7" s="160"/>
      <c r="G7" s="159"/>
      <c r="H7" s="3"/>
      <c r="I7" s="3"/>
      <c r="J7" s="3"/>
      <c r="K7" s="3"/>
      <c r="L7" s="3"/>
      <c r="M7" s="3"/>
    </row>
    <row r="8" spans="1:13" ht="16.5" customHeight="1" x14ac:dyDescent="0.25">
      <c r="A8" s="153" t="s">
        <v>707</v>
      </c>
      <c r="B8" s="295" t="s">
        <v>692</v>
      </c>
      <c r="C8" s="296">
        <v>13260.148999999999</v>
      </c>
      <c r="D8" s="159"/>
      <c r="E8" s="159"/>
      <c r="F8" s="160"/>
      <c r="G8" s="159"/>
      <c r="H8" s="3"/>
      <c r="I8" s="3"/>
      <c r="J8" s="3"/>
      <c r="K8" s="3"/>
      <c r="L8" s="3"/>
      <c r="M8" s="3"/>
    </row>
    <row r="9" spans="1:13" ht="16.5" customHeight="1" x14ac:dyDescent="0.25">
      <c r="A9" s="1026" t="s">
        <v>778</v>
      </c>
      <c r="B9" s="812"/>
      <c r="C9" s="151">
        <f>C3+C7-C8</f>
        <v>6300.2024000000001</v>
      </c>
      <c r="D9" s="159"/>
      <c r="E9" s="159"/>
      <c r="F9" s="160"/>
      <c r="G9" s="159"/>
      <c r="H9" s="3"/>
      <c r="I9" s="3"/>
      <c r="J9" s="3"/>
      <c r="K9" s="3"/>
      <c r="L9" s="3"/>
      <c r="M9" s="3"/>
    </row>
    <row r="10" spans="1:13" ht="15" customHeight="1" x14ac:dyDescent="0.25">
      <c r="A10" s="299"/>
      <c r="B10" s="160"/>
      <c r="C10" s="148"/>
      <c r="D10" s="159"/>
      <c r="E10" s="159"/>
      <c r="F10" s="160"/>
      <c r="G10" s="159"/>
      <c r="H10" s="3"/>
      <c r="I10" s="3"/>
      <c r="J10" s="3"/>
      <c r="K10" s="3"/>
      <c r="L10" s="3"/>
      <c r="M10" s="3"/>
    </row>
    <row r="11" spans="1:13" ht="12.75" customHeight="1" x14ac:dyDescent="0.25">
      <c r="A11" s="2" t="s">
        <v>410</v>
      </c>
      <c r="B11" s="160"/>
      <c r="C11" s="301"/>
      <c r="D11" s="160"/>
      <c r="E11" s="160"/>
      <c r="F11" s="159"/>
      <c r="G11" s="159"/>
      <c r="H11" s="159"/>
      <c r="I11" s="3"/>
      <c r="J11" s="3"/>
      <c r="K11" s="3"/>
      <c r="L11" s="3"/>
      <c r="M11" s="3"/>
    </row>
    <row r="12" spans="1:13" ht="12.75" customHeight="1" x14ac:dyDescent="0.25">
      <c r="A12" s="2" t="s">
        <v>782</v>
      </c>
      <c r="B12" s="160"/>
      <c r="C12" s="303"/>
      <c r="D12" s="160"/>
      <c r="E12" s="160"/>
      <c r="F12" s="159"/>
      <c r="G12" s="159"/>
      <c r="H12" s="159"/>
      <c r="I12" s="3"/>
      <c r="J12" s="3"/>
      <c r="K12" s="3"/>
      <c r="L12" s="3"/>
      <c r="M12" s="3"/>
    </row>
    <row r="13" spans="1:13" ht="12.75" customHeight="1" x14ac:dyDescent="0.25">
      <c r="A13" s="2" t="s">
        <v>783</v>
      </c>
      <c r="B13" s="2"/>
      <c r="C13" s="148"/>
      <c r="D13" s="2"/>
      <c r="E13" s="2"/>
      <c r="F13" s="2"/>
      <c r="G13" s="2"/>
      <c r="H13" s="2"/>
      <c r="I13" s="3"/>
      <c r="J13" s="3"/>
      <c r="K13" s="3"/>
      <c r="L13" s="3"/>
      <c r="M13" s="3"/>
    </row>
    <row r="14" spans="1:13" ht="12.75" customHeight="1" x14ac:dyDescent="0.25">
      <c r="A14" s="305"/>
      <c r="B14" s="305"/>
      <c r="C14" s="307"/>
      <c r="D14" s="309"/>
      <c r="E14" s="309"/>
      <c r="F14" s="309"/>
      <c r="G14" s="309"/>
      <c r="H14" s="310"/>
      <c r="I14" s="3"/>
      <c r="J14" s="3"/>
      <c r="K14" s="3"/>
      <c r="L14" s="3"/>
      <c r="M14" s="3"/>
    </row>
    <row r="15" spans="1:13" ht="12.75" customHeight="1" x14ac:dyDescent="0.25">
      <c r="A15" s="305"/>
      <c r="B15" s="305"/>
      <c r="C15" s="307"/>
      <c r="D15" s="310"/>
      <c r="E15" s="310"/>
      <c r="F15" s="310"/>
      <c r="G15" s="309"/>
      <c r="H15" s="310"/>
      <c r="I15" s="3"/>
      <c r="J15" s="3"/>
      <c r="K15" s="3"/>
      <c r="L15" s="3"/>
      <c r="M15" s="3"/>
    </row>
    <row r="16" spans="1:13" ht="12.75" customHeight="1" x14ac:dyDescent="0.25">
      <c r="A16" s="45"/>
      <c r="B16" s="45"/>
      <c r="C16" s="312"/>
      <c r="D16" s="310"/>
      <c r="E16" s="310"/>
      <c r="F16" s="310"/>
      <c r="G16" s="310"/>
      <c r="H16" s="310"/>
      <c r="I16" s="3"/>
      <c r="J16" s="3"/>
      <c r="K16" s="3"/>
      <c r="L16" s="3"/>
      <c r="M16" s="3"/>
    </row>
    <row r="17" spans="1:13" ht="12.75" customHeight="1" x14ac:dyDescent="0.25">
      <c r="A17" s="314"/>
      <c r="B17" s="314"/>
      <c r="C17" s="315"/>
      <c r="D17" s="314"/>
      <c r="E17" s="314"/>
      <c r="F17" s="314"/>
      <c r="G17" s="314"/>
      <c r="H17" s="314"/>
      <c r="I17" s="3"/>
      <c r="J17" s="3"/>
      <c r="K17" s="3"/>
      <c r="L17" s="3"/>
      <c r="M17" s="3"/>
    </row>
    <row r="18" spans="1:13" ht="12.75" customHeight="1" x14ac:dyDescent="0.25">
      <c r="A18" s="314"/>
      <c r="B18" s="314"/>
      <c r="C18" s="315"/>
      <c r="D18" s="314"/>
      <c r="E18" s="314"/>
      <c r="F18" s="314"/>
      <c r="G18" s="314"/>
      <c r="H18" s="314"/>
      <c r="I18" s="3"/>
      <c r="J18" s="3"/>
      <c r="K18" s="3"/>
      <c r="L18" s="3"/>
      <c r="M18" s="3"/>
    </row>
    <row r="19" spans="1:13" ht="12.75" customHeight="1" x14ac:dyDescent="0.25">
      <c r="A19" s="2"/>
      <c r="B19" s="2"/>
      <c r="C19" s="148"/>
      <c r="D19" s="2"/>
      <c r="E19" s="2"/>
      <c r="F19" s="2"/>
      <c r="G19" s="2"/>
      <c r="H19" s="2"/>
      <c r="I19" s="3"/>
      <c r="J19" s="3"/>
      <c r="K19" s="3"/>
      <c r="L19" s="3"/>
      <c r="M19" s="3"/>
    </row>
    <row r="20" spans="1:13" ht="12.75" customHeight="1" x14ac:dyDescent="0.25">
      <c r="A20" s="2"/>
      <c r="B20" s="2"/>
      <c r="C20" s="148"/>
      <c r="D20" s="2"/>
      <c r="E20" s="2"/>
      <c r="F20" s="2"/>
      <c r="G20" s="2"/>
      <c r="H20" s="2"/>
      <c r="I20" s="3"/>
      <c r="J20" s="3"/>
      <c r="K20" s="3"/>
      <c r="L20" s="3"/>
      <c r="M20" s="3"/>
    </row>
    <row r="21" spans="1:13" ht="12.75" customHeight="1" x14ac:dyDescent="0.25">
      <c r="A21" s="2"/>
      <c r="B21" s="2"/>
      <c r="C21" s="148"/>
      <c r="D21" s="2"/>
      <c r="E21" s="2"/>
      <c r="F21" s="2"/>
      <c r="G21" s="2"/>
      <c r="H21" s="2"/>
      <c r="I21" s="3"/>
      <c r="J21" s="3"/>
      <c r="K21" s="3"/>
      <c r="L21" s="3"/>
      <c r="M21" s="3"/>
    </row>
    <row r="22" spans="1:13" ht="12.75" customHeight="1" x14ac:dyDescent="0.25">
      <c r="A22" s="2"/>
      <c r="B22" s="2"/>
      <c r="C22" s="148"/>
      <c r="D22" s="2"/>
      <c r="E22" s="2"/>
      <c r="F22" s="2"/>
      <c r="G22" s="2"/>
      <c r="H22" s="2"/>
      <c r="I22" s="3"/>
      <c r="J22" s="3"/>
      <c r="K22" s="3"/>
      <c r="L22" s="3"/>
      <c r="M22" s="3"/>
    </row>
    <row r="23" spans="1:13" ht="12.75" customHeight="1" x14ac:dyDescent="0.25">
      <c r="A23" s="2"/>
      <c r="B23" s="2"/>
      <c r="C23" s="148"/>
      <c r="D23" s="2"/>
      <c r="E23" s="2"/>
      <c r="F23" s="2"/>
      <c r="G23" s="2"/>
      <c r="H23" s="2"/>
      <c r="I23" s="3"/>
      <c r="J23" s="3"/>
      <c r="K23" s="3"/>
      <c r="L23" s="3"/>
      <c r="M23" s="3"/>
    </row>
    <row r="24" spans="1:13" ht="12.75" customHeight="1" x14ac:dyDescent="0.25">
      <c r="A24" s="2"/>
      <c r="B24" s="2"/>
      <c r="C24" s="148"/>
      <c r="D24" s="2"/>
      <c r="E24" s="2"/>
      <c r="F24" s="2"/>
      <c r="G24" s="2"/>
      <c r="H24" s="2"/>
      <c r="I24" s="3"/>
      <c r="J24" s="3"/>
      <c r="K24" s="3"/>
      <c r="L24" s="3"/>
      <c r="M24" s="3"/>
    </row>
    <row r="25" spans="1:13" ht="12.75" customHeight="1" x14ac:dyDescent="0.25">
      <c r="A25" s="2"/>
      <c r="B25" s="2"/>
      <c r="C25" s="148"/>
      <c r="D25" s="2"/>
      <c r="E25" s="2"/>
      <c r="F25" s="2"/>
      <c r="G25" s="2"/>
      <c r="H25" s="2"/>
      <c r="I25" s="3"/>
      <c r="J25" s="3"/>
      <c r="K25" s="3"/>
      <c r="L25" s="3"/>
      <c r="M25" s="3"/>
    </row>
    <row r="26" spans="1:13" ht="12.75" customHeight="1" x14ac:dyDescent="0.25">
      <c r="A26" s="2"/>
      <c r="B26" s="2"/>
      <c r="C26" s="148"/>
      <c r="D26" s="2"/>
      <c r="E26" s="2"/>
      <c r="F26" s="2"/>
      <c r="G26" s="2"/>
      <c r="H26" s="2"/>
      <c r="I26" s="3"/>
      <c r="J26" s="3"/>
      <c r="K26" s="3"/>
      <c r="L26" s="3"/>
      <c r="M26" s="3"/>
    </row>
    <row r="27" spans="1:13" ht="12.75" customHeight="1" x14ac:dyDescent="0.25">
      <c r="A27" s="2"/>
      <c r="B27" s="2"/>
      <c r="C27" s="148"/>
      <c r="D27" s="2"/>
      <c r="E27" s="2"/>
      <c r="F27" s="2"/>
      <c r="G27" s="2"/>
      <c r="H27" s="2"/>
      <c r="I27" s="3"/>
      <c r="J27" s="3"/>
      <c r="K27" s="3"/>
      <c r="L27" s="3"/>
      <c r="M27" s="3"/>
    </row>
    <row r="28" spans="1:13" ht="12.75" customHeight="1" x14ac:dyDescent="0.25">
      <c r="A28" s="2"/>
      <c r="B28" s="2"/>
      <c r="C28" s="148"/>
      <c r="D28" s="2"/>
      <c r="E28" s="2"/>
      <c r="F28" s="2"/>
      <c r="G28" s="2"/>
      <c r="H28" s="2"/>
      <c r="I28" s="3"/>
      <c r="J28" s="3"/>
      <c r="K28" s="3"/>
      <c r="L28" s="3"/>
      <c r="M28" s="3"/>
    </row>
    <row r="29" spans="1:13" ht="12.75" customHeight="1" x14ac:dyDescent="0.25">
      <c r="A29" s="2"/>
      <c r="B29" s="2"/>
      <c r="C29" s="148"/>
      <c r="D29" s="2"/>
      <c r="E29" s="2"/>
      <c r="F29" s="2"/>
      <c r="G29" s="2"/>
      <c r="H29" s="2"/>
      <c r="I29" s="3"/>
      <c r="J29" s="3"/>
      <c r="K29" s="3"/>
      <c r="L29" s="3"/>
      <c r="M29" s="3"/>
    </row>
    <row r="30" spans="1:13" ht="12.75" customHeight="1" x14ac:dyDescent="0.25">
      <c r="A30" s="2"/>
      <c r="B30" s="2"/>
      <c r="C30" s="148"/>
      <c r="D30" s="2"/>
      <c r="E30" s="2"/>
      <c r="F30" s="2"/>
      <c r="G30" s="2"/>
      <c r="H30" s="2"/>
      <c r="I30" s="3"/>
      <c r="J30" s="3"/>
      <c r="K30" s="3"/>
      <c r="L30" s="3"/>
      <c r="M30" s="3"/>
    </row>
    <row r="31" spans="1:13" ht="12.75" customHeight="1" x14ac:dyDescent="0.25">
      <c r="A31" s="2"/>
      <c r="B31" s="2"/>
      <c r="C31" s="148"/>
      <c r="D31" s="2"/>
      <c r="E31" s="2"/>
      <c r="F31" s="2"/>
      <c r="G31" s="2"/>
      <c r="H31" s="2"/>
      <c r="I31" s="3"/>
      <c r="J31" s="3"/>
      <c r="K31" s="3"/>
      <c r="L31" s="3"/>
      <c r="M31" s="3"/>
    </row>
    <row r="32" spans="1:13" ht="12.75" customHeight="1" x14ac:dyDescent="0.25">
      <c r="A32" s="2"/>
      <c r="B32" s="2"/>
      <c r="C32" s="148"/>
      <c r="D32" s="2"/>
      <c r="E32" s="2"/>
      <c r="F32" s="2"/>
      <c r="G32" s="2"/>
      <c r="H32" s="2"/>
      <c r="I32" s="3"/>
      <c r="J32" s="3"/>
      <c r="K32" s="3"/>
      <c r="L32" s="3"/>
      <c r="M32" s="3"/>
    </row>
    <row r="33" spans="1:13" ht="12.75" customHeight="1" x14ac:dyDescent="0.25">
      <c r="A33" s="2"/>
      <c r="B33" s="2"/>
      <c r="C33" s="148"/>
      <c r="D33" s="2"/>
      <c r="E33" s="2"/>
      <c r="F33" s="2"/>
      <c r="G33" s="2"/>
      <c r="H33" s="2"/>
      <c r="I33" s="3"/>
      <c r="J33" s="3"/>
      <c r="K33" s="3"/>
      <c r="L33" s="3"/>
      <c r="M33" s="3"/>
    </row>
  </sheetData>
  <mergeCells count="3">
    <mergeCell ref="A4:A7"/>
    <mergeCell ref="A3:B3"/>
    <mergeCell ref="A9:B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workbookViewId="0">
      <pane ySplit="5" topLeftCell="A75" activePane="bottomLeft" state="frozen"/>
      <selection pane="bottomLeft" activeCell="D29" sqref="D29"/>
    </sheetView>
  </sheetViews>
  <sheetFormatPr defaultColWidth="17.28515625" defaultRowHeight="15" customHeight="1" x14ac:dyDescent="0.2"/>
  <cols>
    <col min="1" max="1" width="60.42578125" customWidth="1"/>
    <col min="2" max="2" width="13.85546875" customWidth="1"/>
    <col min="3" max="3" width="9.140625" customWidth="1"/>
    <col min="4" max="4" width="12.5703125" customWidth="1"/>
    <col min="5" max="5" width="15.140625" customWidth="1"/>
    <col min="6" max="15" width="9.140625" customWidth="1"/>
  </cols>
  <sheetData>
    <row r="1" spans="1:15" ht="15.75" customHeight="1" x14ac:dyDescent="0.25">
      <c r="A1" s="823" t="s">
        <v>414</v>
      </c>
      <c r="B1" s="816"/>
      <c r="C1" s="816"/>
      <c r="D1" s="816"/>
      <c r="E1" s="816"/>
      <c r="F1" s="3"/>
      <c r="G1" s="3"/>
      <c r="H1" s="3"/>
      <c r="I1" s="3"/>
      <c r="J1" s="3"/>
      <c r="K1" s="3"/>
      <c r="L1" s="3"/>
      <c r="M1" s="3"/>
      <c r="N1" s="3"/>
      <c r="O1" s="3"/>
    </row>
    <row r="2" spans="1:15" ht="12.75" customHeight="1" x14ac:dyDescent="0.25">
      <c r="A2" s="824"/>
      <c r="B2" s="818"/>
      <c r="C2" s="818"/>
      <c r="D2" s="818"/>
      <c r="E2" s="818"/>
      <c r="F2" s="3"/>
      <c r="G2" s="3"/>
      <c r="H2" s="3"/>
      <c r="I2" s="3"/>
      <c r="J2" s="3"/>
      <c r="K2" s="3"/>
      <c r="L2" s="3"/>
      <c r="M2" s="3"/>
      <c r="N2" s="3"/>
      <c r="O2" s="3"/>
    </row>
    <row r="3" spans="1:15" ht="27.75" customHeight="1" x14ac:dyDescent="0.25">
      <c r="A3" s="822" t="s">
        <v>416</v>
      </c>
      <c r="B3" s="820"/>
      <c r="C3" s="820"/>
      <c r="D3" s="820"/>
      <c r="E3" s="821"/>
      <c r="F3" s="4"/>
      <c r="G3" s="3"/>
      <c r="H3" s="3"/>
      <c r="I3" s="3"/>
      <c r="J3" s="3"/>
      <c r="K3" s="3"/>
      <c r="L3" s="3"/>
      <c r="M3" s="3"/>
      <c r="N3" s="3"/>
      <c r="O3" s="3"/>
    </row>
    <row r="4" spans="1:15" ht="15" customHeight="1" x14ac:dyDescent="0.25">
      <c r="A4" s="819" t="s">
        <v>417</v>
      </c>
      <c r="B4" s="820"/>
      <c r="C4" s="820"/>
      <c r="D4" s="820"/>
      <c r="E4" s="821"/>
      <c r="F4" s="3"/>
      <c r="G4" s="3"/>
      <c r="H4" s="3"/>
      <c r="I4" s="3"/>
      <c r="J4" s="3"/>
      <c r="K4" s="3"/>
      <c r="L4" s="3"/>
      <c r="M4" s="3"/>
      <c r="N4" s="3"/>
      <c r="O4" s="3"/>
    </row>
    <row r="5" spans="1:15" ht="40.5" customHeight="1" x14ac:dyDescent="0.2">
      <c r="A5" s="52" t="s">
        <v>418</v>
      </c>
      <c r="B5" s="53" t="s">
        <v>4</v>
      </c>
      <c r="C5" s="54" t="s">
        <v>5</v>
      </c>
      <c r="D5" s="8" t="s">
        <v>420</v>
      </c>
      <c r="E5" s="9" t="s">
        <v>421</v>
      </c>
      <c r="F5" s="55"/>
      <c r="G5" s="56"/>
      <c r="H5" s="56"/>
      <c r="I5" s="56"/>
      <c r="J5" s="56"/>
      <c r="K5" s="56"/>
      <c r="L5" s="56"/>
      <c r="M5" s="56"/>
      <c r="N5" s="56"/>
      <c r="O5" s="56"/>
    </row>
    <row r="6" spans="1:15" ht="12.75" customHeight="1" x14ac:dyDescent="0.2">
      <c r="A6" s="57" t="s">
        <v>422</v>
      </c>
      <c r="B6" s="825"/>
      <c r="C6" s="826"/>
      <c r="D6" s="11" t="s">
        <v>9</v>
      </c>
      <c r="E6" s="12" t="s">
        <v>424</v>
      </c>
      <c r="F6" s="58"/>
      <c r="G6" s="56"/>
      <c r="H6" s="56"/>
      <c r="I6" s="56"/>
      <c r="J6" s="56"/>
      <c r="K6" s="56"/>
      <c r="L6" s="56"/>
      <c r="M6" s="56"/>
      <c r="N6" s="56"/>
      <c r="O6" s="56"/>
    </row>
    <row r="7" spans="1:15" ht="12.75" customHeight="1" x14ac:dyDescent="0.25">
      <c r="A7" s="39" t="s">
        <v>425</v>
      </c>
      <c r="B7" s="59" t="s">
        <v>426</v>
      </c>
      <c r="C7" s="60" t="s">
        <v>13</v>
      </c>
      <c r="D7" s="64">
        <f t="shared" ref="D7:E7" si="0">SUM(D8:D11)</f>
        <v>12167.259839999999</v>
      </c>
      <c r="E7" s="66">
        <f t="shared" si="0"/>
        <v>228.11669000000001</v>
      </c>
      <c r="F7" s="68"/>
      <c r="G7" s="3"/>
      <c r="H7" s="3"/>
      <c r="I7" s="3"/>
      <c r="J7" s="3"/>
      <c r="K7" s="3"/>
      <c r="L7" s="3"/>
      <c r="M7" s="3"/>
      <c r="N7" s="3"/>
      <c r="O7" s="3"/>
    </row>
    <row r="8" spans="1:15" ht="12.75" customHeight="1" x14ac:dyDescent="0.25">
      <c r="A8" s="13" t="s">
        <v>433</v>
      </c>
      <c r="B8" s="70">
        <v>501</v>
      </c>
      <c r="C8" s="72" t="s">
        <v>16</v>
      </c>
      <c r="D8" s="74">
        <f>'2.a'!D8+'2.b'!D8</f>
        <v>9854.4807899999996</v>
      </c>
      <c r="E8" s="76">
        <f>'2.a'!E8+'2.b'!E8</f>
        <v>228.11669000000001</v>
      </c>
      <c r="F8" s="68"/>
      <c r="G8" s="3"/>
      <c r="H8" s="3"/>
      <c r="I8" s="3"/>
      <c r="J8" s="3"/>
      <c r="K8" s="3"/>
      <c r="L8" s="3"/>
      <c r="M8" s="3"/>
      <c r="N8" s="3"/>
      <c r="O8" s="3"/>
    </row>
    <row r="9" spans="1:15" ht="12.75" customHeight="1" x14ac:dyDescent="0.25">
      <c r="A9" s="13" t="s">
        <v>434</v>
      </c>
      <c r="B9" s="70">
        <v>502</v>
      </c>
      <c r="C9" s="72" t="s">
        <v>19</v>
      </c>
      <c r="D9" s="74">
        <f>'2.a'!D9+'2.b'!D9</f>
        <v>2312.7790500000001</v>
      </c>
      <c r="E9" s="76">
        <f>'2.a'!E9+'2.b'!E9</f>
        <v>0</v>
      </c>
      <c r="F9" s="68"/>
      <c r="G9" s="3"/>
      <c r="H9" s="3"/>
      <c r="I9" s="3"/>
      <c r="J9" s="3"/>
      <c r="K9" s="3"/>
      <c r="L9" s="3"/>
      <c r="M9" s="3"/>
      <c r="N9" s="3"/>
      <c r="O9" s="3"/>
    </row>
    <row r="10" spans="1:15" ht="12.75" customHeight="1" x14ac:dyDescent="0.25">
      <c r="A10" s="13" t="s">
        <v>435</v>
      </c>
      <c r="B10" s="70">
        <v>503</v>
      </c>
      <c r="C10" s="72" t="s">
        <v>22</v>
      </c>
      <c r="D10" s="74">
        <f>'2.a'!D10+'2.b'!D10</f>
        <v>0</v>
      </c>
      <c r="E10" s="76">
        <f>'2.a'!E10+'2.b'!E10</f>
        <v>0</v>
      </c>
      <c r="F10" s="68"/>
      <c r="G10" s="3"/>
      <c r="H10" s="3"/>
      <c r="I10" s="3"/>
      <c r="J10" s="3"/>
      <c r="K10" s="3"/>
      <c r="L10" s="3"/>
      <c r="M10" s="3"/>
      <c r="N10" s="3"/>
      <c r="O10" s="3"/>
    </row>
    <row r="11" spans="1:15" ht="12.75" customHeight="1" x14ac:dyDescent="0.25">
      <c r="A11" s="13" t="s">
        <v>436</v>
      </c>
      <c r="B11" s="70">
        <v>504</v>
      </c>
      <c r="C11" s="72" t="s">
        <v>25</v>
      </c>
      <c r="D11" s="74">
        <f>'2.a'!D11+'2.b'!D11</f>
        <v>0</v>
      </c>
      <c r="E11" s="76">
        <f>'2.a'!E11+'2.b'!E11</f>
        <v>0</v>
      </c>
      <c r="F11" s="68"/>
      <c r="G11" s="3"/>
      <c r="H11" s="3"/>
      <c r="I11" s="3"/>
      <c r="J11" s="3"/>
      <c r="K11" s="3"/>
      <c r="L11" s="3"/>
      <c r="M11" s="3"/>
      <c r="N11" s="3"/>
      <c r="O11" s="3"/>
    </row>
    <row r="12" spans="1:15" ht="12.75" customHeight="1" x14ac:dyDescent="0.25">
      <c r="A12" s="13" t="s">
        <v>437</v>
      </c>
      <c r="B12" s="70" t="s">
        <v>438</v>
      </c>
      <c r="C12" s="72" t="s">
        <v>28</v>
      </c>
      <c r="D12" s="80">
        <f t="shared" ref="D12:E12" si="1">SUM(D13:D16)</f>
        <v>35265.645830000001</v>
      </c>
      <c r="E12" s="87">
        <f t="shared" si="1"/>
        <v>530.57892000000004</v>
      </c>
      <c r="F12" s="68"/>
      <c r="G12" s="3"/>
      <c r="H12" s="3"/>
      <c r="I12" s="3"/>
      <c r="J12" s="3"/>
      <c r="K12" s="3"/>
      <c r="L12" s="3"/>
      <c r="M12" s="3"/>
      <c r="N12" s="3"/>
      <c r="O12" s="3"/>
    </row>
    <row r="13" spans="1:15" ht="12.75" customHeight="1" x14ac:dyDescent="0.25">
      <c r="A13" s="13" t="s">
        <v>443</v>
      </c>
      <c r="B13" s="70">
        <v>511</v>
      </c>
      <c r="C13" s="72" t="s">
        <v>31</v>
      </c>
      <c r="D13" s="74">
        <f>'2.a'!D13+'2.b'!D13</f>
        <v>6178.5947500000002</v>
      </c>
      <c r="E13" s="76">
        <f>'2.a'!E13+'2.b'!E13</f>
        <v>0</v>
      </c>
      <c r="F13" s="68"/>
      <c r="G13" s="3"/>
      <c r="H13" s="3"/>
      <c r="I13" s="3"/>
      <c r="J13" s="3"/>
      <c r="K13" s="3"/>
      <c r="L13" s="3"/>
      <c r="M13" s="3"/>
      <c r="N13" s="3"/>
      <c r="O13" s="3"/>
    </row>
    <row r="14" spans="1:15" ht="12.75" customHeight="1" x14ac:dyDescent="0.25">
      <c r="A14" s="13" t="s">
        <v>444</v>
      </c>
      <c r="B14" s="70">
        <v>512</v>
      </c>
      <c r="C14" s="72" t="s">
        <v>34</v>
      </c>
      <c r="D14" s="74">
        <f>'2.a'!D14+'2.b'!D14</f>
        <v>7158.4089400000003</v>
      </c>
      <c r="E14" s="76">
        <f>'2.a'!E14+'2.b'!E14</f>
        <v>84.490549999999999</v>
      </c>
      <c r="F14" s="68"/>
      <c r="G14" s="3"/>
      <c r="H14" s="3"/>
      <c r="I14" s="3"/>
      <c r="J14" s="3"/>
      <c r="K14" s="3"/>
      <c r="L14" s="3"/>
      <c r="M14" s="3"/>
      <c r="N14" s="3"/>
      <c r="O14" s="3"/>
    </row>
    <row r="15" spans="1:15" ht="12.75" customHeight="1" x14ac:dyDescent="0.25">
      <c r="A15" s="13" t="s">
        <v>445</v>
      </c>
      <c r="B15" s="70">
        <v>513</v>
      </c>
      <c r="C15" s="72" t="s">
        <v>37</v>
      </c>
      <c r="D15" s="74">
        <f>'2.a'!D15+'2.b'!D15</f>
        <v>801.05397000000005</v>
      </c>
      <c r="E15" s="76">
        <f>'2.a'!E15+'2.b'!E15</f>
        <v>39.821669999999997</v>
      </c>
      <c r="F15" s="68"/>
      <c r="G15" s="3"/>
      <c r="H15" s="3"/>
      <c r="I15" s="3"/>
      <c r="J15" s="3"/>
      <c r="K15" s="3"/>
      <c r="L15" s="3"/>
      <c r="M15" s="3"/>
      <c r="N15" s="3"/>
      <c r="O15" s="3"/>
    </row>
    <row r="16" spans="1:15" ht="12.75" customHeight="1" x14ac:dyDescent="0.25">
      <c r="A16" s="13" t="s">
        <v>446</v>
      </c>
      <c r="B16" s="70">
        <v>518</v>
      </c>
      <c r="C16" s="72" t="s">
        <v>40</v>
      </c>
      <c r="D16" s="74">
        <f>'2.a'!D16+'2.b'!D16</f>
        <v>21127.588169999999</v>
      </c>
      <c r="E16" s="76">
        <f>'2.a'!E16+'2.b'!E16</f>
        <v>406.26670000000001</v>
      </c>
      <c r="F16" s="68"/>
      <c r="G16" s="3"/>
      <c r="H16" s="3"/>
      <c r="I16" s="3"/>
      <c r="J16" s="3"/>
      <c r="K16" s="3"/>
      <c r="L16" s="3"/>
      <c r="M16" s="3"/>
      <c r="N16" s="3"/>
      <c r="O16" s="3"/>
    </row>
    <row r="17" spans="1:15" ht="12.75" customHeight="1" x14ac:dyDescent="0.25">
      <c r="A17" s="13" t="s">
        <v>447</v>
      </c>
      <c r="B17" s="70" t="s">
        <v>448</v>
      </c>
      <c r="C17" s="72" t="s">
        <v>43</v>
      </c>
      <c r="D17" s="80">
        <f t="shared" ref="D17:E17" si="2">SUM(D18:D22)</f>
        <v>220049.27490000002</v>
      </c>
      <c r="E17" s="87">
        <f t="shared" si="2"/>
        <v>1750.34</v>
      </c>
      <c r="F17" s="68"/>
      <c r="G17" s="3"/>
      <c r="H17" s="3"/>
      <c r="I17" s="3"/>
      <c r="J17" s="3"/>
      <c r="K17" s="3"/>
      <c r="L17" s="3"/>
      <c r="M17" s="3"/>
      <c r="N17" s="3"/>
      <c r="O17" s="3"/>
    </row>
    <row r="18" spans="1:15" ht="12.75" customHeight="1" x14ac:dyDescent="0.25">
      <c r="A18" s="13" t="s">
        <v>449</v>
      </c>
      <c r="B18" s="70">
        <v>521</v>
      </c>
      <c r="C18" s="72" t="s">
        <v>46</v>
      </c>
      <c r="D18" s="74">
        <f>'2.a'!D18+'2.b'!D18</f>
        <v>163571.30600000001</v>
      </c>
      <c r="E18" s="76">
        <f>'2.a'!E18+'2.b'!E18</f>
        <v>1417.2919999999999</v>
      </c>
      <c r="F18" s="68"/>
      <c r="G18" s="3"/>
      <c r="H18" s="3"/>
      <c r="I18" s="3"/>
      <c r="J18" s="3"/>
      <c r="K18" s="3"/>
      <c r="L18" s="3"/>
      <c r="M18" s="3"/>
      <c r="N18" s="3"/>
      <c r="O18" s="3"/>
    </row>
    <row r="19" spans="1:15" ht="12.75" customHeight="1" x14ac:dyDescent="0.25">
      <c r="A19" s="13" t="s">
        <v>450</v>
      </c>
      <c r="B19" s="70">
        <v>524</v>
      </c>
      <c r="C19" s="72" t="s">
        <v>49</v>
      </c>
      <c r="D19" s="74">
        <f>'2.a'!D19+'2.b'!D19</f>
        <v>51069.440999999999</v>
      </c>
      <c r="E19" s="76">
        <f>'2.a'!E19+'2.b'!E19</f>
        <v>333.048</v>
      </c>
      <c r="F19" s="68"/>
      <c r="G19" s="3"/>
      <c r="H19" s="3"/>
      <c r="I19" s="3"/>
      <c r="J19" s="3"/>
      <c r="K19" s="3"/>
      <c r="L19" s="3"/>
      <c r="M19" s="3"/>
      <c r="N19" s="3"/>
      <c r="O19" s="3"/>
    </row>
    <row r="20" spans="1:15" ht="12.75" customHeight="1" x14ac:dyDescent="0.25">
      <c r="A20" s="13" t="s">
        <v>451</v>
      </c>
      <c r="B20" s="70">
        <v>525</v>
      </c>
      <c r="C20" s="72" t="s">
        <v>52</v>
      </c>
      <c r="D20" s="74">
        <f>'2.a'!D20+'2.b'!D20</f>
        <v>0</v>
      </c>
      <c r="E20" s="76">
        <f>'2.a'!E20+'2.b'!E20</f>
        <v>0</v>
      </c>
      <c r="F20" s="68"/>
      <c r="G20" s="3"/>
      <c r="H20" s="3"/>
      <c r="I20" s="3"/>
      <c r="J20" s="3"/>
      <c r="K20" s="3"/>
      <c r="L20" s="3"/>
      <c r="M20" s="3"/>
      <c r="N20" s="3"/>
      <c r="O20" s="3"/>
    </row>
    <row r="21" spans="1:15" ht="12.75" customHeight="1" x14ac:dyDescent="0.25">
      <c r="A21" s="13" t="s">
        <v>452</v>
      </c>
      <c r="B21" s="70">
        <v>527</v>
      </c>
      <c r="C21" s="72" t="s">
        <v>55</v>
      </c>
      <c r="D21" s="74">
        <f>'2.a'!D21+'2.b'!D21</f>
        <v>598.17899999999997</v>
      </c>
      <c r="E21" s="76">
        <f>'2.a'!E21+'2.b'!E21</f>
        <v>0</v>
      </c>
      <c r="F21" s="68"/>
      <c r="G21" s="3"/>
      <c r="H21" s="3"/>
      <c r="I21" s="3"/>
      <c r="J21" s="3"/>
      <c r="K21" s="3"/>
      <c r="L21" s="3"/>
      <c r="M21" s="3"/>
      <c r="N21" s="3"/>
      <c r="O21" s="3"/>
    </row>
    <row r="22" spans="1:15" ht="12.75" customHeight="1" x14ac:dyDescent="0.25">
      <c r="A22" s="13" t="s">
        <v>453</v>
      </c>
      <c r="B22" s="70">
        <v>528</v>
      </c>
      <c r="C22" s="72" t="s">
        <v>58</v>
      </c>
      <c r="D22" s="74">
        <f>'2.a'!D22+'2.b'!D22</f>
        <v>4810.3489</v>
      </c>
      <c r="E22" s="76">
        <f>'2.a'!E22+'2.b'!E22</f>
        <v>0</v>
      </c>
      <c r="F22" s="68"/>
      <c r="G22" s="3"/>
      <c r="H22" s="3"/>
      <c r="I22" s="3"/>
      <c r="J22" s="3"/>
      <c r="K22" s="3"/>
      <c r="L22" s="3"/>
      <c r="M22" s="3"/>
      <c r="N22" s="3"/>
      <c r="O22" s="3"/>
    </row>
    <row r="23" spans="1:15" ht="12.75" customHeight="1" x14ac:dyDescent="0.25">
      <c r="A23" s="13" t="s">
        <v>454</v>
      </c>
      <c r="B23" s="70" t="s">
        <v>455</v>
      </c>
      <c r="C23" s="72" t="s">
        <v>61</v>
      </c>
      <c r="D23" s="80">
        <f t="shared" ref="D23:E23" si="3">SUM(D24:D26)</f>
        <v>3.5750000000000002</v>
      </c>
      <c r="E23" s="87">
        <f t="shared" si="3"/>
        <v>0</v>
      </c>
      <c r="F23" s="68"/>
      <c r="G23" s="3"/>
      <c r="H23" s="3"/>
      <c r="I23" s="3"/>
      <c r="J23" s="3"/>
      <c r="K23" s="3"/>
      <c r="L23" s="3"/>
      <c r="M23" s="3"/>
      <c r="N23" s="3"/>
      <c r="O23" s="3"/>
    </row>
    <row r="24" spans="1:15" ht="12.75" customHeight="1" x14ac:dyDescent="0.25">
      <c r="A24" s="13" t="s">
        <v>456</v>
      </c>
      <c r="B24" s="70">
        <v>531</v>
      </c>
      <c r="C24" s="72" t="s">
        <v>64</v>
      </c>
      <c r="D24" s="74">
        <f>'2.a'!D24+'2.b'!D24</f>
        <v>3.5750000000000002</v>
      </c>
      <c r="E24" s="76">
        <f>'2.a'!E24+'2.b'!E24</f>
        <v>0</v>
      </c>
      <c r="F24" s="68"/>
      <c r="G24" s="3"/>
      <c r="H24" s="3"/>
      <c r="I24" s="3"/>
      <c r="J24" s="3"/>
      <c r="K24" s="3"/>
      <c r="L24" s="3"/>
      <c r="M24" s="3"/>
      <c r="N24" s="3"/>
      <c r="O24" s="3"/>
    </row>
    <row r="25" spans="1:15" ht="12.75" customHeight="1" x14ac:dyDescent="0.25">
      <c r="A25" s="13" t="s">
        <v>458</v>
      </c>
      <c r="B25" s="70">
        <v>532</v>
      </c>
      <c r="C25" s="72" t="s">
        <v>67</v>
      </c>
      <c r="D25" s="74">
        <f>'2.a'!D25+'2.b'!D25</f>
        <v>0</v>
      </c>
      <c r="E25" s="76">
        <f>'2.a'!E25+'2.b'!E25</f>
        <v>0</v>
      </c>
      <c r="F25" s="68"/>
      <c r="G25" s="3"/>
      <c r="H25" s="3"/>
      <c r="I25" s="3"/>
      <c r="J25" s="3"/>
      <c r="K25" s="3"/>
      <c r="L25" s="3"/>
      <c r="M25" s="3"/>
      <c r="N25" s="3"/>
      <c r="O25" s="3"/>
    </row>
    <row r="26" spans="1:15" ht="12.75" customHeight="1" x14ac:dyDescent="0.25">
      <c r="A26" s="13" t="s">
        <v>460</v>
      </c>
      <c r="B26" s="70">
        <v>538</v>
      </c>
      <c r="C26" s="72" t="s">
        <v>70</v>
      </c>
      <c r="D26" s="74">
        <f>'2.a'!D26+'2.b'!D26</f>
        <v>0</v>
      </c>
      <c r="E26" s="76">
        <f>'2.a'!E26+'2.b'!E26</f>
        <v>0</v>
      </c>
      <c r="F26" s="68"/>
      <c r="G26" s="3"/>
      <c r="H26" s="3"/>
      <c r="I26" s="3"/>
      <c r="J26" s="3"/>
      <c r="K26" s="3"/>
      <c r="L26" s="3"/>
      <c r="M26" s="3"/>
      <c r="N26" s="3"/>
      <c r="O26" s="3"/>
    </row>
    <row r="27" spans="1:15" ht="12.75" customHeight="1" x14ac:dyDescent="0.25">
      <c r="A27" s="13" t="s">
        <v>461</v>
      </c>
      <c r="B27" s="70" t="s">
        <v>462</v>
      </c>
      <c r="C27" s="72" t="s">
        <v>73</v>
      </c>
      <c r="D27" s="80">
        <f t="shared" ref="D27:E27" si="4">SUM(D28:D35)</f>
        <v>73998.857920000009</v>
      </c>
      <c r="E27" s="87">
        <f t="shared" si="4"/>
        <v>433.89386000000002</v>
      </c>
      <c r="F27" s="68"/>
      <c r="G27" s="3"/>
      <c r="H27" s="3"/>
      <c r="I27" s="3"/>
      <c r="J27" s="3"/>
      <c r="K27" s="3"/>
      <c r="L27" s="3"/>
      <c r="M27" s="3"/>
      <c r="N27" s="3"/>
      <c r="O27" s="3"/>
    </row>
    <row r="28" spans="1:15" ht="12.75" customHeight="1" x14ac:dyDescent="0.25">
      <c r="A28" s="13" t="s">
        <v>464</v>
      </c>
      <c r="B28" s="70">
        <v>541</v>
      </c>
      <c r="C28" s="72" t="s">
        <v>76</v>
      </c>
      <c r="D28" s="74">
        <f>'2.a'!D28+'2.b'!D28</f>
        <v>0</v>
      </c>
      <c r="E28" s="76">
        <f>'2.a'!E28+'2.b'!E28</f>
        <v>0</v>
      </c>
      <c r="F28" s="68"/>
      <c r="G28" s="3"/>
      <c r="H28" s="3"/>
      <c r="I28" s="3"/>
      <c r="J28" s="3"/>
      <c r="K28" s="3"/>
      <c r="L28" s="3"/>
      <c r="M28" s="3"/>
      <c r="N28" s="3"/>
      <c r="O28" s="3"/>
    </row>
    <row r="29" spans="1:15" ht="12.75" customHeight="1" x14ac:dyDescent="0.25">
      <c r="A29" s="13" t="s">
        <v>465</v>
      </c>
      <c r="B29" s="70">
        <v>542</v>
      </c>
      <c r="C29" s="72" t="s">
        <v>79</v>
      </c>
      <c r="D29" s="74">
        <f>'2.a'!D29+'2.b'!D29</f>
        <v>12.269</v>
      </c>
      <c r="E29" s="76">
        <f>'2.a'!E29+'2.b'!E29</f>
        <v>0</v>
      </c>
      <c r="F29" s="68"/>
      <c r="G29" s="3"/>
      <c r="H29" s="3"/>
      <c r="I29" s="3"/>
      <c r="J29" s="3"/>
      <c r="K29" s="3"/>
      <c r="L29" s="3"/>
      <c r="M29" s="3"/>
      <c r="N29" s="3"/>
      <c r="O29" s="3"/>
    </row>
    <row r="30" spans="1:15" ht="12.75" customHeight="1" x14ac:dyDescent="0.25">
      <c r="A30" s="13" t="s">
        <v>466</v>
      </c>
      <c r="B30" s="70">
        <v>543</v>
      </c>
      <c r="C30" s="72" t="s">
        <v>82</v>
      </c>
      <c r="D30" s="74">
        <f>'2.a'!D30+'2.b'!D30</f>
        <v>0</v>
      </c>
      <c r="E30" s="76">
        <f>'2.a'!E30+'2.b'!E30</f>
        <v>0</v>
      </c>
      <c r="F30" s="68"/>
      <c r="G30" s="3"/>
      <c r="H30" s="3"/>
      <c r="I30" s="3"/>
      <c r="J30" s="3"/>
      <c r="K30" s="3"/>
      <c r="L30" s="3"/>
      <c r="M30" s="3"/>
      <c r="N30" s="3"/>
      <c r="O30" s="3"/>
    </row>
    <row r="31" spans="1:15" ht="12.75" customHeight="1" x14ac:dyDescent="0.25">
      <c r="A31" s="13" t="s">
        <v>468</v>
      </c>
      <c r="B31" s="70">
        <v>544</v>
      </c>
      <c r="C31" s="72" t="s">
        <v>85</v>
      </c>
      <c r="D31" s="74">
        <f>'2.a'!D31+'2.b'!D31</f>
        <v>0</v>
      </c>
      <c r="E31" s="76">
        <f>'2.a'!E31+'2.b'!E31</f>
        <v>0</v>
      </c>
      <c r="F31" s="68"/>
      <c r="G31" s="3"/>
      <c r="H31" s="3"/>
      <c r="I31" s="3"/>
      <c r="J31" s="3"/>
      <c r="K31" s="3"/>
      <c r="L31" s="3"/>
      <c r="M31" s="3"/>
      <c r="N31" s="3"/>
      <c r="O31" s="3"/>
    </row>
    <row r="32" spans="1:15" ht="12.75" customHeight="1" x14ac:dyDescent="0.25">
      <c r="A32" s="13" t="s">
        <v>469</v>
      </c>
      <c r="B32" s="70">
        <v>545</v>
      </c>
      <c r="C32" s="72" t="s">
        <v>88</v>
      </c>
      <c r="D32" s="74">
        <f>'2.a'!D32+'2.b'!D32</f>
        <v>244.21124</v>
      </c>
      <c r="E32" s="76">
        <f>'2.a'!E32+'2.b'!E32</f>
        <v>4.1829000000000001</v>
      </c>
      <c r="F32" s="68"/>
      <c r="G32" s="3"/>
      <c r="H32" s="3"/>
      <c r="I32" s="3"/>
      <c r="J32" s="3"/>
      <c r="K32" s="3"/>
      <c r="L32" s="3"/>
      <c r="M32" s="3"/>
      <c r="N32" s="3"/>
      <c r="O32" s="3"/>
    </row>
    <row r="33" spans="1:15" ht="12.75" customHeight="1" x14ac:dyDescent="0.25">
      <c r="A33" s="13" t="s">
        <v>470</v>
      </c>
      <c r="B33" s="70">
        <v>546</v>
      </c>
      <c r="C33" s="72" t="s">
        <v>91</v>
      </c>
      <c r="D33" s="74">
        <f>'2.a'!D33+'2.b'!D33</f>
        <v>0</v>
      </c>
      <c r="E33" s="76">
        <f>'2.a'!E33+'2.b'!E33</f>
        <v>0</v>
      </c>
      <c r="F33" s="68"/>
      <c r="G33" s="3"/>
      <c r="H33" s="3"/>
      <c r="I33" s="3"/>
      <c r="J33" s="3"/>
      <c r="K33" s="3"/>
      <c r="L33" s="3"/>
      <c r="M33" s="3"/>
      <c r="N33" s="3"/>
      <c r="O33" s="3"/>
    </row>
    <row r="34" spans="1:15" ht="12.75" customHeight="1" x14ac:dyDescent="0.25">
      <c r="A34" s="13" t="s">
        <v>471</v>
      </c>
      <c r="B34" s="70">
        <v>548</v>
      </c>
      <c r="C34" s="72" t="s">
        <v>94</v>
      </c>
      <c r="D34" s="74">
        <f>'2.a'!D34+'2.b'!D34</f>
        <v>0</v>
      </c>
      <c r="E34" s="76">
        <f>'2.a'!E34+'2.b'!E34</f>
        <v>0</v>
      </c>
      <c r="F34" s="68"/>
      <c r="G34" s="3"/>
      <c r="H34" s="3"/>
      <c r="I34" s="3"/>
      <c r="J34" s="3"/>
      <c r="K34" s="3"/>
      <c r="L34" s="3"/>
      <c r="M34" s="3"/>
      <c r="N34" s="3"/>
      <c r="O34" s="3"/>
    </row>
    <row r="35" spans="1:15" ht="12.75" customHeight="1" x14ac:dyDescent="0.25">
      <c r="A35" s="13" t="s">
        <v>472</v>
      </c>
      <c r="B35" s="70">
        <v>549</v>
      </c>
      <c r="C35" s="72" t="s">
        <v>97</v>
      </c>
      <c r="D35" s="74">
        <f>'2.a'!D35+'2.b'!D35</f>
        <v>73742.377680000005</v>
      </c>
      <c r="E35" s="76">
        <f>'2.a'!E35+'2.b'!E35</f>
        <v>429.71096</v>
      </c>
      <c r="F35" s="68"/>
      <c r="G35" s="3"/>
      <c r="H35" s="3"/>
      <c r="I35" s="3"/>
      <c r="J35" s="3"/>
      <c r="K35" s="3"/>
      <c r="L35" s="3"/>
      <c r="M35" s="3"/>
      <c r="N35" s="3"/>
      <c r="O35" s="3"/>
    </row>
    <row r="36" spans="1:15" ht="12.75" customHeight="1" x14ac:dyDescent="0.25">
      <c r="A36" s="13" t="s">
        <v>473</v>
      </c>
      <c r="B36" s="70" t="s">
        <v>474</v>
      </c>
      <c r="C36" s="72" t="s">
        <v>100</v>
      </c>
      <c r="D36" s="80">
        <f t="shared" ref="D36:E36" si="5">SUM(D37:D42)</f>
        <v>4086.8856600000004</v>
      </c>
      <c r="E36" s="87">
        <f t="shared" si="5"/>
        <v>0</v>
      </c>
      <c r="F36" s="68"/>
      <c r="G36" s="3"/>
      <c r="H36" s="3"/>
      <c r="I36" s="3"/>
      <c r="J36" s="3"/>
      <c r="K36" s="3"/>
      <c r="L36" s="3"/>
      <c r="M36" s="3"/>
      <c r="N36" s="3"/>
      <c r="O36" s="3"/>
    </row>
    <row r="37" spans="1:15" ht="12.75" customHeight="1" x14ac:dyDescent="0.25">
      <c r="A37" s="13" t="s">
        <v>478</v>
      </c>
      <c r="B37" s="70">
        <v>551</v>
      </c>
      <c r="C37" s="72" t="s">
        <v>103</v>
      </c>
      <c r="D37" s="74">
        <f>'2.a'!D37+'2.b'!D37</f>
        <v>3970.0010000000002</v>
      </c>
      <c r="E37" s="76">
        <f>'2.a'!E37+'2.b'!E37</f>
        <v>0</v>
      </c>
      <c r="F37" s="68"/>
      <c r="G37" s="3"/>
      <c r="H37" s="3"/>
      <c r="I37" s="3"/>
      <c r="J37" s="3"/>
      <c r="K37" s="3"/>
      <c r="L37" s="3"/>
      <c r="M37" s="3"/>
      <c r="N37" s="3"/>
      <c r="O37" s="3"/>
    </row>
    <row r="38" spans="1:15" ht="12.75" customHeight="1" x14ac:dyDescent="0.25">
      <c r="A38" s="13" t="s">
        <v>479</v>
      </c>
      <c r="B38" s="70">
        <v>552</v>
      </c>
      <c r="C38" s="72" t="s">
        <v>106</v>
      </c>
      <c r="D38" s="74">
        <f>'2.a'!D38+'2.b'!D38</f>
        <v>0</v>
      </c>
      <c r="E38" s="76">
        <f>'2.a'!E38+'2.b'!E38</f>
        <v>0</v>
      </c>
      <c r="F38" s="68"/>
      <c r="G38" s="3"/>
      <c r="H38" s="3"/>
      <c r="I38" s="3"/>
      <c r="J38" s="3"/>
      <c r="K38" s="3"/>
      <c r="L38" s="3"/>
      <c r="M38" s="3"/>
      <c r="N38" s="3"/>
      <c r="O38" s="3"/>
    </row>
    <row r="39" spans="1:15" ht="12.75" customHeight="1" x14ac:dyDescent="0.25">
      <c r="A39" s="13" t="s">
        <v>481</v>
      </c>
      <c r="B39" s="70">
        <v>553</v>
      </c>
      <c r="C39" s="72" t="s">
        <v>109</v>
      </c>
      <c r="D39" s="74">
        <f>'2.a'!D39+'2.b'!D39</f>
        <v>0</v>
      </c>
      <c r="E39" s="76">
        <f>'2.a'!E39+'2.b'!E39</f>
        <v>0</v>
      </c>
      <c r="F39" s="68"/>
      <c r="G39" s="3"/>
      <c r="H39" s="3"/>
      <c r="I39" s="3"/>
      <c r="J39" s="3"/>
      <c r="K39" s="3"/>
      <c r="L39" s="3"/>
      <c r="M39" s="3"/>
      <c r="N39" s="3"/>
      <c r="O39" s="3"/>
    </row>
    <row r="40" spans="1:15" ht="12.75" customHeight="1" x14ac:dyDescent="0.25">
      <c r="A40" s="13" t="s">
        <v>483</v>
      </c>
      <c r="B40" s="70">
        <v>554</v>
      </c>
      <c r="C40" s="72" t="s">
        <v>112</v>
      </c>
      <c r="D40" s="74">
        <f>'2.a'!D40+'2.b'!D40</f>
        <v>0</v>
      </c>
      <c r="E40" s="76">
        <f>'2.a'!E40+'2.b'!E40</f>
        <v>0</v>
      </c>
      <c r="F40" s="68"/>
      <c r="G40" s="3"/>
      <c r="H40" s="3"/>
      <c r="I40" s="3"/>
      <c r="J40" s="3"/>
      <c r="K40" s="3"/>
      <c r="L40" s="3"/>
      <c r="M40" s="3"/>
      <c r="N40" s="3"/>
      <c r="O40" s="3"/>
    </row>
    <row r="41" spans="1:15" ht="12.75" customHeight="1" x14ac:dyDescent="0.25">
      <c r="A41" s="13" t="s">
        <v>484</v>
      </c>
      <c r="B41" s="70">
        <v>556</v>
      </c>
      <c r="C41" s="72" t="s">
        <v>115</v>
      </c>
      <c r="D41" s="74">
        <f>'2.a'!D41+'2.b'!D41</f>
        <v>0</v>
      </c>
      <c r="E41" s="76">
        <f>'2.a'!E41+'2.b'!E41</f>
        <v>0</v>
      </c>
      <c r="F41" s="68"/>
      <c r="G41" s="3"/>
      <c r="H41" s="3"/>
      <c r="I41" s="3"/>
      <c r="J41" s="3"/>
      <c r="K41" s="3"/>
      <c r="L41" s="3"/>
      <c r="M41" s="3"/>
      <c r="N41" s="3"/>
      <c r="O41" s="3"/>
    </row>
    <row r="42" spans="1:15" ht="12.75" customHeight="1" x14ac:dyDescent="0.25">
      <c r="A42" s="13" t="s">
        <v>485</v>
      </c>
      <c r="B42" s="70">
        <v>559</v>
      </c>
      <c r="C42" s="72" t="s">
        <v>118</v>
      </c>
      <c r="D42" s="74">
        <f>'2.a'!D42+'2.b'!D42</f>
        <v>116.88466</v>
      </c>
      <c r="E42" s="76">
        <f>'2.a'!E42+'2.b'!E42</f>
        <v>0</v>
      </c>
      <c r="F42" s="68"/>
      <c r="G42" s="3"/>
      <c r="H42" s="3"/>
      <c r="I42" s="3"/>
      <c r="J42" s="3"/>
      <c r="K42" s="3"/>
      <c r="L42" s="3"/>
      <c r="M42" s="3"/>
      <c r="N42" s="3"/>
      <c r="O42" s="3"/>
    </row>
    <row r="43" spans="1:15" ht="12.75" customHeight="1" x14ac:dyDescent="0.25">
      <c r="A43" s="13" t="s">
        <v>486</v>
      </c>
      <c r="B43" s="70" t="s">
        <v>487</v>
      </c>
      <c r="C43" s="72" t="s">
        <v>121</v>
      </c>
      <c r="D43" s="80">
        <f t="shared" ref="D43:E43" si="6">SUM(D44:D45)</f>
        <v>0</v>
      </c>
      <c r="E43" s="87">
        <f t="shared" si="6"/>
        <v>0</v>
      </c>
      <c r="F43" s="68"/>
      <c r="G43" s="3"/>
      <c r="H43" s="3"/>
      <c r="I43" s="3"/>
      <c r="J43" s="3"/>
      <c r="K43" s="3"/>
      <c r="L43" s="3"/>
      <c r="M43" s="3"/>
      <c r="N43" s="3"/>
      <c r="O43" s="3"/>
    </row>
    <row r="44" spans="1:15" ht="12.75" customHeight="1" x14ac:dyDescent="0.25">
      <c r="A44" s="13" t="s">
        <v>488</v>
      </c>
      <c r="B44" s="70">
        <v>581</v>
      </c>
      <c r="C44" s="72" t="s">
        <v>124</v>
      </c>
      <c r="D44" s="74">
        <f>'2.a'!D44+'2.b'!D44</f>
        <v>0</v>
      </c>
      <c r="E44" s="76">
        <f>'2.a'!E44+'2.b'!E44</f>
        <v>0</v>
      </c>
      <c r="F44" s="68"/>
      <c r="G44" s="3"/>
      <c r="H44" s="3"/>
      <c r="I44" s="3"/>
      <c r="J44" s="3"/>
      <c r="K44" s="3"/>
      <c r="L44" s="3"/>
      <c r="M44" s="3"/>
      <c r="N44" s="3"/>
      <c r="O44" s="3"/>
    </row>
    <row r="45" spans="1:15" ht="12.75" customHeight="1" x14ac:dyDescent="0.25">
      <c r="A45" s="13" t="s">
        <v>489</v>
      </c>
      <c r="B45" s="70">
        <v>582</v>
      </c>
      <c r="C45" s="72" t="s">
        <v>127</v>
      </c>
      <c r="D45" s="74">
        <f>'2.a'!D45+'2.b'!D45</f>
        <v>0</v>
      </c>
      <c r="E45" s="76">
        <f>'2.a'!E45+'2.b'!E45</f>
        <v>0</v>
      </c>
      <c r="F45" s="68"/>
      <c r="G45" s="3"/>
      <c r="H45" s="3"/>
      <c r="I45" s="3"/>
      <c r="J45" s="3"/>
      <c r="K45" s="3"/>
      <c r="L45" s="3"/>
      <c r="M45" s="3"/>
      <c r="N45" s="3"/>
      <c r="O45" s="3"/>
    </row>
    <row r="46" spans="1:15" ht="12.75" customHeight="1" x14ac:dyDescent="0.25">
      <c r="A46" s="13" t="s">
        <v>490</v>
      </c>
      <c r="B46" s="70" t="s">
        <v>491</v>
      </c>
      <c r="C46" s="72" t="s">
        <v>130</v>
      </c>
      <c r="D46" s="80">
        <f t="shared" ref="D46:E46" si="7">D47</f>
        <v>0</v>
      </c>
      <c r="E46" s="87">
        <f t="shared" si="7"/>
        <v>0</v>
      </c>
      <c r="F46" s="68"/>
      <c r="G46" s="3"/>
      <c r="H46" s="3"/>
      <c r="I46" s="3"/>
      <c r="J46" s="3"/>
      <c r="K46" s="3"/>
      <c r="L46" s="3"/>
      <c r="M46" s="3"/>
      <c r="N46" s="3"/>
      <c r="O46" s="3"/>
    </row>
    <row r="47" spans="1:15" ht="12.75" customHeight="1" x14ac:dyDescent="0.25">
      <c r="A47" s="13" t="s">
        <v>493</v>
      </c>
      <c r="B47" s="70">
        <v>595</v>
      </c>
      <c r="C47" s="72" t="s">
        <v>133</v>
      </c>
      <c r="D47" s="74">
        <f>'2.a'!D47+'2.b'!D47</f>
        <v>0</v>
      </c>
      <c r="E47" s="76">
        <f>'2.a'!E47+'2.b'!E47</f>
        <v>0</v>
      </c>
      <c r="F47" s="68"/>
      <c r="G47" s="3"/>
      <c r="H47" s="3"/>
      <c r="I47" s="3"/>
      <c r="J47" s="3"/>
      <c r="K47" s="3"/>
      <c r="L47" s="3"/>
      <c r="M47" s="3"/>
      <c r="N47" s="3"/>
      <c r="O47" s="3"/>
    </row>
    <row r="48" spans="1:15" ht="25.5" customHeight="1" x14ac:dyDescent="0.25">
      <c r="A48" s="13" t="s">
        <v>494</v>
      </c>
      <c r="B48" s="94" t="s">
        <v>496</v>
      </c>
      <c r="C48" s="72" t="s">
        <v>136</v>
      </c>
      <c r="D48" s="80">
        <f t="shared" ref="D48:E48" si="8">D7+D12+D17+D23+D27+D36+D43+D46</f>
        <v>345571.49915000005</v>
      </c>
      <c r="E48" s="87">
        <f t="shared" si="8"/>
        <v>2942.92947</v>
      </c>
      <c r="F48" s="68"/>
      <c r="G48" s="3"/>
      <c r="H48" s="3"/>
      <c r="I48" s="3"/>
      <c r="J48" s="3"/>
      <c r="K48" s="3"/>
      <c r="L48" s="3"/>
      <c r="M48" s="3"/>
      <c r="N48" s="3"/>
      <c r="O48" s="3"/>
    </row>
    <row r="49" spans="1:15" ht="12.75" customHeight="1" x14ac:dyDescent="0.25">
      <c r="A49" s="13" t="s">
        <v>502</v>
      </c>
      <c r="B49" s="95">
        <v>799</v>
      </c>
      <c r="C49" s="96" t="s">
        <v>504</v>
      </c>
      <c r="D49" s="74">
        <f>'2.a'!D49+'2.b'!D49</f>
        <v>8615.3652999999995</v>
      </c>
      <c r="E49" s="76">
        <f>'2.a'!E49+'2.b'!E49</f>
        <v>70.251509999999996</v>
      </c>
      <c r="F49" s="68"/>
      <c r="G49" s="3"/>
      <c r="H49" s="3"/>
      <c r="I49" s="3"/>
      <c r="J49" s="3"/>
      <c r="K49" s="3"/>
      <c r="L49" s="3"/>
      <c r="M49" s="3"/>
      <c r="N49" s="3"/>
      <c r="O49" s="3"/>
    </row>
    <row r="50" spans="1:15" ht="21" customHeight="1" x14ac:dyDescent="0.25">
      <c r="A50" s="124" t="s">
        <v>510</v>
      </c>
      <c r="B50" s="125" t="s">
        <v>548</v>
      </c>
      <c r="C50" s="126" t="s">
        <v>549</v>
      </c>
      <c r="D50" s="128">
        <f t="shared" ref="D50:E50" si="9">D48+D49</f>
        <v>354186.86445000005</v>
      </c>
      <c r="E50" s="129">
        <f t="shared" si="9"/>
        <v>3013.1809800000001</v>
      </c>
      <c r="F50" s="68"/>
      <c r="G50" s="3"/>
      <c r="H50" s="3"/>
      <c r="I50" s="3"/>
      <c r="J50" s="3"/>
      <c r="K50" s="3"/>
      <c r="L50" s="3"/>
      <c r="M50" s="3"/>
      <c r="N50" s="3"/>
      <c r="O50" s="3"/>
    </row>
    <row r="51" spans="1:15" ht="12.75" customHeight="1" x14ac:dyDescent="0.25">
      <c r="A51" s="834" t="s">
        <v>551</v>
      </c>
      <c r="B51" s="818"/>
      <c r="C51" s="818"/>
      <c r="D51" s="818"/>
      <c r="E51" s="835"/>
      <c r="F51" s="55"/>
      <c r="G51" s="3"/>
      <c r="H51" s="3"/>
      <c r="I51" s="3"/>
      <c r="J51" s="3"/>
      <c r="K51" s="3"/>
      <c r="L51" s="3"/>
      <c r="M51" s="3"/>
      <c r="N51" s="3"/>
      <c r="O51" s="3"/>
    </row>
    <row r="52" spans="1:15" ht="12.75" customHeight="1" x14ac:dyDescent="0.25">
      <c r="A52" s="39" t="s">
        <v>555</v>
      </c>
      <c r="B52" s="131" t="s">
        <v>557</v>
      </c>
      <c r="C52" s="132" t="s">
        <v>139</v>
      </c>
      <c r="D52" s="133">
        <f t="shared" ref="D52:E52" si="10">SUM(D53:D55)</f>
        <v>38291.698329999999</v>
      </c>
      <c r="E52" s="134">
        <f t="shared" si="10"/>
        <v>3067.14048</v>
      </c>
      <c r="F52" s="68"/>
      <c r="G52" s="3"/>
      <c r="H52" s="3"/>
      <c r="I52" s="3"/>
      <c r="J52" s="3"/>
      <c r="K52" s="3"/>
      <c r="L52" s="3"/>
      <c r="M52" s="3"/>
      <c r="N52" s="3"/>
      <c r="O52" s="3"/>
    </row>
    <row r="53" spans="1:15" ht="12.75" customHeight="1" x14ac:dyDescent="0.25">
      <c r="A53" s="13" t="s">
        <v>561</v>
      </c>
      <c r="B53" s="70">
        <v>601</v>
      </c>
      <c r="C53" s="72" t="s">
        <v>142</v>
      </c>
      <c r="D53" s="74">
        <f>'2.a'!D53+'2.b'!D53</f>
        <v>0</v>
      </c>
      <c r="E53" s="76">
        <f>'2.a'!E53+'2.b'!E53</f>
        <v>0</v>
      </c>
      <c r="F53" s="68"/>
      <c r="G53" s="3"/>
      <c r="H53" s="3"/>
      <c r="I53" s="3"/>
      <c r="J53" s="3"/>
      <c r="K53" s="3"/>
      <c r="L53" s="3"/>
      <c r="M53" s="3"/>
      <c r="N53" s="3"/>
      <c r="O53" s="3"/>
    </row>
    <row r="54" spans="1:15" ht="12.75" customHeight="1" x14ac:dyDescent="0.25">
      <c r="A54" s="13" t="s">
        <v>562</v>
      </c>
      <c r="B54" s="70">
        <v>602</v>
      </c>
      <c r="C54" s="72" t="s">
        <v>145</v>
      </c>
      <c r="D54" s="74">
        <f>'2.a'!D54+'2.b'!D54</f>
        <v>38291.698329999999</v>
      </c>
      <c r="E54" s="76">
        <f>'2.a'!E54+'2.b'!E54</f>
        <v>3067.14048</v>
      </c>
      <c r="F54" s="68"/>
      <c r="G54" s="3"/>
      <c r="H54" s="3"/>
      <c r="I54" s="3"/>
      <c r="J54" s="3"/>
      <c r="K54" s="3"/>
      <c r="L54" s="3"/>
      <c r="M54" s="3"/>
      <c r="N54" s="3"/>
      <c r="O54" s="3"/>
    </row>
    <row r="55" spans="1:15" ht="12.75" customHeight="1" x14ac:dyDescent="0.25">
      <c r="A55" s="13" t="s">
        <v>563</v>
      </c>
      <c r="B55" s="70">
        <v>604</v>
      </c>
      <c r="C55" s="72" t="s">
        <v>148</v>
      </c>
      <c r="D55" s="74">
        <f>'2.a'!D55+'2.b'!D55</f>
        <v>0</v>
      </c>
      <c r="E55" s="76">
        <f>'2.a'!E55+'2.b'!E55</f>
        <v>0</v>
      </c>
      <c r="F55" s="68"/>
      <c r="G55" s="3"/>
      <c r="H55" s="3"/>
      <c r="I55" s="3"/>
      <c r="J55" s="3"/>
      <c r="K55" s="3"/>
      <c r="L55" s="3"/>
      <c r="M55" s="3"/>
      <c r="N55" s="3"/>
      <c r="O55" s="3"/>
    </row>
    <row r="56" spans="1:15" ht="12.75" customHeight="1" x14ac:dyDescent="0.25">
      <c r="A56" s="13" t="s">
        <v>564</v>
      </c>
      <c r="B56" s="70" t="s">
        <v>565</v>
      </c>
      <c r="C56" s="72" t="s">
        <v>151</v>
      </c>
      <c r="D56" s="80">
        <f t="shared" ref="D56:E56" si="11">SUM(D57:D60)</f>
        <v>0</v>
      </c>
      <c r="E56" s="87">
        <f t="shared" si="11"/>
        <v>0</v>
      </c>
      <c r="F56" s="68"/>
      <c r="G56" s="3"/>
      <c r="H56" s="3"/>
      <c r="I56" s="3"/>
      <c r="J56" s="3"/>
      <c r="K56" s="3"/>
      <c r="L56" s="3"/>
      <c r="M56" s="3"/>
      <c r="N56" s="3"/>
      <c r="O56" s="3"/>
    </row>
    <row r="57" spans="1:15" ht="12.75" customHeight="1" x14ac:dyDescent="0.25">
      <c r="A57" s="13" t="s">
        <v>567</v>
      </c>
      <c r="B57" s="70">
        <v>611</v>
      </c>
      <c r="C57" s="72" t="s">
        <v>154</v>
      </c>
      <c r="D57" s="74">
        <f>'2.a'!D57+'2.b'!D57</f>
        <v>0</v>
      </c>
      <c r="E57" s="76">
        <f>'2.a'!E57+'2.b'!E57</f>
        <v>0</v>
      </c>
      <c r="F57" s="68"/>
      <c r="G57" s="3"/>
      <c r="H57" s="3"/>
      <c r="I57" s="3"/>
      <c r="J57" s="3"/>
      <c r="K57" s="3"/>
      <c r="L57" s="3"/>
      <c r="M57" s="3"/>
      <c r="N57" s="3"/>
      <c r="O57" s="3"/>
    </row>
    <row r="58" spans="1:15" ht="12.75" customHeight="1" x14ac:dyDescent="0.25">
      <c r="A58" s="13" t="s">
        <v>568</v>
      </c>
      <c r="B58" s="70">
        <v>612</v>
      </c>
      <c r="C58" s="72" t="s">
        <v>157</v>
      </c>
      <c r="D58" s="74">
        <f>'2.a'!D58+'2.b'!D58</f>
        <v>0</v>
      </c>
      <c r="E58" s="76">
        <f>'2.a'!E58+'2.b'!E58</f>
        <v>0</v>
      </c>
      <c r="F58" s="68"/>
      <c r="G58" s="3"/>
      <c r="H58" s="3"/>
      <c r="I58" s="3"/>
      <c r="J58" s="3"/>
      <c r="K58" s="3"/>
      <c r="L58" s="3"/>
      <c r="M58" s="3"/>
      <c r="N58" s="3"/>
      <c r="O58" s="3"/>
    </row>
    <row r="59" spans="1:15" ht="12.75" customHeight="1" x14ac:dyDescent="0.25">
      <c r="A59" s="13" t="s">
        <v>570</v>
      </c>
      <c r="B59" s="70">
        <v>613</v>
      </c>
      <c r="C59" s="72" t="s">
        <v>160</v>
      </c>
      <c r="D59" s="74">
        <f>'2.a'!D59+'2.b'!D59</f>
        <v>0</v>
      </c>
      <c r="E59" s="76">
        <f>'2.a'!E59+'2.b'!E59</f>
        <v>0</v>
      </c>
      <c r="F59" s="68"/>
      <c r="G59" s="3"/>
      <c r="H59" s="3"/>
      <c r="I59" s="3"/>
      <c r="J59" s="3"/>
      <c r="K59" s="3"/>
      <c r="L59" s="3"/>
      <c r="M59" s="3"/>
      <c r="N59" s="3"/>
      <c r="O59" s="3"/>
    </row>
    <row r="60" spans="1:15" ht="12.75" customHeight="1" x14ac:dyDescent="0.25">
      <c r="A60" s="13" t="s">
        <v>572</v>
      </c>
      <c r="B60" s="70">
        <v>614</v>
      </c>
      <c r="C60" s="72" t="s">
        <v>163</v>
      </c>
      <c r="D60" s="74">
        <f>'2.a'!D60+'2.b'!D60</f>
        <v>0</v>
      </c>
      <c r="E60" s="76">
        <f>'2.a'!E60+'2.b'!E60</f>
        <v>0</v>
      </c>
      <c r="F60" s="68"/>
      <c r="G60" s="3"/>
      <c r="H60" s="3"/>
      <c r="I60" s="3"/>
      <c r="J60" s="3"/>
      <c r="K60" s="3"/>
      <c r="L60" s="3"/>
      <c r="M60" s="3"/>
      <c r="N60" s="3"/>
      <c r="O60" s="3"/>
    </row>
    <row r="61" spans="1:15" ht="12.75" customHeight="1" x14ac:dyDescent="0.25">
      <c r="A61" s="13" t="s">
        <v>573</v>
      </c>
      <c r="B61" s="70" t="s">
        <v>574</v>
      </c>
      <c r="C61" s="72" t="s">
        <v>166</v>
      </c>
      <c r="D61" s="80">
        <f t="shared" ref="D61:E61" si="12">SUM(D62:D65)</f>
        <v>0</v>
      </c>
      <c r="E61" s="87">
        <f t="shared" si="12"/>
        <v>0</v>
      </c>
      <c r="F61" s="68"/>
      <c r="G61" s="3"/>
      <c r="H61" s="3"/>
      <c r="I61" s="3"/>
      <c r="J61" s="3"/>
      <c r="K61" s="3"/>
      <c r="L61" s="3"/>
      <c r="M61" s="3"/>
      <c r="N61" s="3"/>
      <c r="O61" s="3"/>
    </row>
    <row r="62" spans="1:15" ht="12.75" customHeight="1" x14ac:dyDescent="0.25">
      <c r="A62" s="13" t="s">
        <v>576</v>
      </c>
      <c r="B62" s="70">
        <v>621</v>
      </c>
      <c r="C62" s="72" t="s">
        <v>169</v>
      </c>
      <c r="D62" s="74">
        <f>'2.a'!D62+'2.b'!D62</f>
        <v>0</v>
      </c>
      <c r="E62" s="76">
        <f>'2.a'!E62+'2.b'!E62</f>
        <v>0</v>
      </c>
      <c r="F62" s="68"/>
      <c r="G62" s="3"/>
      <c r="H62" s="3"/>
      <c r="I62" s="3"/>
      <c r="J62" s="3"/>
      <c r="K62" s="3"/>
      <c r="L62" s="3"/>
      <c r="M62" s="3"/>
      <c r="N62" s="3"/>
      <c r="O62" s="3"/>
    </row>
    <row r="63" spans="1:15" ht="12.75" customHeight="1" x14ac:dyDescent="0.25">
      <c r="A63" s="13" t="s">
        <v>577</v>
      </c>
      <c r="B63" s="70">
        <v>622</v>
      </c>
      <c r="C63" s="72" t="s">
        <v>172</v>
      </c>
      <c r="D63" s="74">
        <f>'2.a'!D63+'2.b'!D63</f>
        <v>0</v>
      </c>
      <c r="E63" s="76">
        <f>'2.a'!E63+'2.b'!E63</f>
        <v>0</v>
      </c>
      <c r="F63" s="68"/>
      <c r="G63" s="3"/>
      <c r="H63" s="3"/>
      <c r="I63" s="3"/>
      <c r="J63" s="3"/>
      <c r="K63" s="3"/>
      <c r="L63" s="3"/>
      <c r="M63" s="3"/>
      <c r="N63" s="3"/>
      <c r="O63" s="3"/>
    </row>
    <row r="64" spans="1:15" ht="12.75" customHeight="1" x14ac:dyDescent="0.25">
      <c r="A64" s="13" t="s">
        <v>578</v>
      </c>
      <c r="B64" s="70">
        <v>623</v>
      </c>
      <c r="C64" s="72" t="s">
        <v>175</v>
      </c>
      <c r="D64" s="74">
        <f>'2.a'!D64+'2.b'!D64</f>
        <v>0</v>
      </c>
      <c r="E64" s="76">
        <f>'2.a'!E64+'2.b'!E64</f>
        <v>0</v>
      </c>
      <c r="F64" s="68"/>
      <c r="G64" s="3"/>
      <c r="H64" s="3"/>
      <c r="I64" s="3"/>
      <c r="J64" s="3"/>
      <c r="K64" s="3"/>
      <c r="L64" s="3"/>
      <c r="M64" s="3"/>
      <c r="N64" s="3"/>
      <c r="O64" s="3"/>
    </row>
    <row r="65" spans="1:15" ht="12.75" customHeight="1" x14ac:dyDescent="0.25">
      <c r="A65" s="13" t="s">
        <v>579</v>
      </c>
      <c r="B65" s="70">
        <v>624</v>
      </c>
      <c r="C65" s="72" t="s">
        <v>177</v>
      </c>
      <c r="D65" s="74">
        <f>'2.a'!D65+'2.b'!D65</f>
        <v>0</v>
      </c>
      <c r="E65" s="76">
        <f>'2.a'!E65+'2.b'!E65</f>
        <v>0</v>
      </c>
      <c r="F65" s="68"/>
      <c r="G65" s="3"/>
      <c r="H65" s="3"/>
      <c r="I65" s="3"/>
      <c r="J65" s="3"/>
      <c r="K65" s="3"/>
      <c r="L65" s="3"/>
      <c r="M65" s="3"/>
      <c r="N65" s="3"/>
      <c r="O65" s="3"/>
    </row>
    <row r="66" spans="1:15" ht="12.75" customHeight="1" x14ac:dyDescent="0.25">
      <c r="A66" s="13" t="s">
        <v>580</v>
      </c>
      <c r="B66" s="70" t="s">
        <v>581</v>
      </c>
      <c r="C66" s="72" t="s">
        <v>180</v>
      </c>
      <c r="D66" s="80">
        <f t="shared" ref="D66:E66" si="13">SUM(D67:D73)</f>
        <v>58136.160089999998</v>
      </c>
      <c r="E66" s="87">
        <f t="shared" si="13"/>
        <v>1.1792</v>
      </c>
      <c r="F66" s="68"/>
      <c r="G66" s="3"/>
      <c r="H66" s="3"/>
      <c r="I66" s="3"/>
      <c r="J66" s="3"/>
      <c r="K66" s="3"/>
      <c r="L66" s="3"/>
      <c r="M66" s="3"/>
      <c r="N66" s="3"/>
      <c r="O66" s="3"/>
    </row>
    <row r="67" spans="1:15" ht="12.75" customHeight="1" x14ac:dyDescent="0.25">
      <c r="A67" s="13" t="s">
        <v>582</v>
      </c>
      <c r="B67" s="70">
        <v>641</v>
      </c>
      <c r="C67" s="72" t="s">
        <v>183</v>
      </c>
      <c r="D67" s="74">
        <f>'2.a'!D67+'2.b'!D67</f>
        <v>0.23207</v>
      </c>
      <c r="E67" s="76">
        <f>'2.a'!E67+'2.b'!E67</f>
        <v>0</v>
      </c>
      <c r="F67" s="68"/>
      <c r="G67" s="3"/>
      <c r="H67" s="3"/>
      <c r="I67" s="3"/>
      <c r="J67" s="3"/>
      <c r="K67" s="3"/>
      <c r="L67" s="3"/>
      <c r="M67" s="3"/>
      <c r="N67" s="3"/>
      <c r="O67" s="3"/>
    </row>
    <row r="68" spans="1:15" ht="12.75" customHeight="1" x14ac:dyDescent="0.25">
      <c r="A68" s="13" t="s">
        <v>583</v>
      </c>
      <c r="B68" s="70">
        <v>642</v>
      </c>
      <c r="C68" s="72" t="s">
        <v>186</v>
      </c>
      <c r="D68" s="74">
        <f>'2.a'!D68+'2.b'!D68</f>
        <v>0</v>
      </c>
      <c r="E68" s="76">
        <f>'2.a'!E68+'2.b'!E68</f>
        <v>0</v>
      </c>
      <c r="F68" s="68"/>
      <c r="G68" s="3"/>
      <c r="H68" s="3"/>
      <c r="I68" s="3"/>
      <c r="J68" s="3"/>
      <c r="K68" s="3"/>
      <c r="L68" s="3"/>
      <c r="M68" s="3"/>
      <c r="N68" s="3"/>
      <c r="O68" s="3"/>
    </row>
    <row r="69" spans="1:15" ht="12.75" customHeight="1" x14ac:dyDescent="0.25">
      <c r="A69" s="13" t="s">
        <v>584</v>
      </c>
      <c r="B69" s="70">
        <v>643</v>
      </c>
      <c r="C69" s="72" t="s">
        <v>189</v>
      </c>
      <c r="D69" s="74">
        <f>'2.a'!D69+'2.b'!D69</f>
        <v>0</v>
      </c>
      <c r="E69" s="76">
        <f>'2.a'!E69+'2.b'!E69</f>
        <v>0</v>
      </c>
      <c r="F69" s="68"/>
      <c r="G69" s="3"/>
      <c r="H69" s="3"/>
      <c r="I69" s="3"/>
      <c r="J69" s="3"/>
      <c r="K69" s="3"/>
      <c r="L69" s="3"/>
      <c r="M69" s="3"/>
      <c r="N69" s="3"/>
      <c r="O69" s="3"/>
    </row>
    <row r="70" spans="1:15" ht="12.75" customHeight="1" x14ac:dyDescent="0.25">
      <c r="A70" s="13" t="s">
        <v>585</v>
      </c>
      <c r="B70" s="70">
        <v>644</v>
      </c>
      <c r="C70" s="72" t="s">
        <v>192</v>
      </c>
      <c r="D70" s="74">
        <f>'2.a'!D70+'2.b'!D70</f>
        <v>418.09672</v>
      </c>
      <c r="E70" s="76">
        <f>'2.a'!E70+'2.b'!E70</f>
        <v>0</v>
      </c>
      <c r="F70" s="68"/>
      <c r="G70" s="3"/>
      <c r="H70" s="3"/>
      <c r="I70" s="3"/>
      <c r="J70" s="3"/>
      <c r="K70" s="3"/>
      <c r="L70" s="3"/>
      <c r="M70" s="3"/>
      <c r="N70" s="3"/>
      <c r="O70" s="3"/>
    </row>
    <row r="71" spans="1:15" ht="12.75" customHeight="1" x14ac:dyDescent="0.25">
      <c r="A71" s="13" t="s">
        <v>586</v>
      </c>
      <c r="B71" s="70">
        <v>645</v>
      </c>
      <c r="C71" s="72" t="s">
        <v>195</v>
      </c>
      <c r="D71" s="74">
        <f>'2.a'!D71+'2.b'!D71</f>
        <v>63.206800000000001</v>
      </c>
      <c r="E71" s="76">
        <f>'2.a'!E71+'2.b'!E71</f>
        <v>1.1792</v>
      </c>
      <c r="F71" s="68"/>
      <c r="G71" s="3"/>
      <c r="H71" s="3"/>
      <c r="I71" s="3"/>
      <c r="J71" s="3"/>
      <c r="K71" s="3"/>
      <c r="L71" s="3"/>
      <c r="M71" s="3"/>
      <c r="N71" s="3"/>
      <c r="O71" s="3"/>
    </row>
    <row r="72" spans="1:15" ht="12.75" customHeight="1" x14ac:dyDescent="0.25">
      <c r="A72" s="13" t="s">
        <v>588</v>
      </c>
      <c r="B72" s="70">
        <v>648</v>
      </c>
      <c r="C72" s="72" t="s">
        <v>198</v>
      </c>
      <c r="D72" s="74">
        <f>'2.a'!D72+'2.b'!D72</f>
        <v>34539.346089999999</v>
      </c>
      <c r="E72" s="76">
        <f>'2.a'!E72+'2.b'!E72</f>
        <v>0</v>
      </c>
      <c r="F72" s="68"/>
      <c r="G72" s="3"/>
      <c r="H72" s="3"/>
      <c r="I72" s="3"/>
      <c r="J72" s="3"/>
      <c r="K72" s="3"/>
      <c r="L72" s="3"/>
      <c r="M72" s="3"/>
      <c r="N72" s="3"/>
      <c r="O72" s="3"/>
    </row>
    <row r="73" spans="1:15" ht="12.75" customHeight="1" x14ac:dyDescent="0.25">
      <c r="A73" s="13" t="s">
        <v>589</v>
      </c>
      <c r="B73" s="70">
        <v>649</v>
      </c>
      <c r="C73" s="72" t="s">
        <v>201</v>
      </c>
      <c r="D73" s="74">
        <f>'2.a'!D73+'2.b'!D73</f>
        <v>23115.278409999999</v>
      </c>
      <c r="E73" s="76">
        <f>'2.a'!E73+'2.b'!E73</f>
        <v>0</v>
      </c>
      <c r="F73" s="68"/>
      <c r="G73" s="3"/>
      <c r="H73" s="3"/>
      <c r="I73" s="3"/>
      <c r="J73" s="3"/>
      <c r="K73" s="3"/>
      <c r="L73" s="3"/>
      <c r="M73" s="3"/>
      <c r="N73" s="3"/>
      <c r="O73" s="3"/>
    </row>
    <row r="74" spans="1:15" ht="12.75" customHeight="1" x14ac:dyDescent="0.25">
      <c r="A74" s="13" t="s">
        <v>590</v>
      </c>
      <c r="B74" s="70" t="s">
        <v>591</v>
      </c>
      <c r="C74" s="72" t="s">
        <v>204</v>
      </c>
      <c r="D74" s="80">
        <f t="shared" ref="D74:E74" si="14">SUM(D75:D81)</f>
        <v>8.3805300000000003</v>
      </c>
      <c r="E74" s="87">
        <f t="shared" si="14"/>
        <v>0</v>
      </c>
      <c r="F74" s="68"/>
      <c r="G74" s="3"/>
      <c r="H74" s="3"/>
      <c r="I74" s="3"/>
      <c r="J74" s="3"/>
      <c r="K74" s="3"/>
      <c r="L74" s="3"/>
      <c r="M74" s="3"/>
      <c r="N74" s="3"/>
      <c r="O74" s="3"/>
    </row>
    <row r="75" spans="1:15" ht="12.75" customHeight="1" x14ac:dyDescent="0.25">
      <c r="A75" s="13" t="s">
        <v>592</v>
      </c>
      <c r="B75" s="70">
        <v>652</v>
      </c>
      <c r="C75" s="72" t="s">
        <v>207</v>
      </c>
      <c r="D75" s="74">
        <f>'2.a'!D75+'2.b'!D75</f>
        <v>8.3805300000000003</v>
      </c>
      <c r="E75" s="76">
        <f>'2.a'!E75+'2.b'!E75</f>
        <v>0</v>
      </c>
      <c r="F75" s="68"/>
      <c r="G75" s="3"/>
      <c r="H75" s="3"/>
      <c r="I75" s="3"/>
      <c r="J75" s="3"/>
      <c r="K75" s="3"/>
      <c r="L75" s="3"/>
      <c r="M75" s="3"/>
      <c r="N75" s="3"/>
      <c r="O75" s="3"/>
    </row>
    <row r="76" spans="1:15" ht="12.75" customHeight="1" x14ac:dyDescent="0.25">
      <c r="A76" s="13" t="s">
        <v>594</v>
      </c>
      <c r="B76" s="70">
        <v>653</v>
      </c>
      <c r="C76" s="72" t="s">
        <v>210</v>
      </c>
      <c r="D76" s="74">
        <f>'2.a'!D76+'2.b'!D76</f>
        <v>0</v>
      </c>
      <c r="E76" s="76">
        <f>'2.a'!E76+'2.b'!E76</f>
        <v>0</v>
      </c>
      <c r="F76" s="68"/>
      <c r="G76" s="3"/>
      <c r="H76" s="3"/>
      <c r="I76" s="3"/>
      <c r="J76" s="3"/>
      <c r="K76" s="3"/>
      <c r="L76" s="3"/>
      <c r="M76" s="3"/>
      <c r="N76" s="3"/>
      <c r="O76" s="3"/>
    </row>
    <row r="77" spans="1:15" ht="12.75" customHeight="1" x14ac:dyDescent="0.25">
      <c r="A77" s="13" t="s">
        <v>595</v>
      </c>
      <c r="B77" s="70">
        <v>654</v>
      </c>
      <c r="C77" s="72" t="s">
        <v>213</v>
      </c>
      <c r="D77" s="74">
        <f>'2.a'!D77+'2.b'!D77</f>
        <v>0</v>
      </c>
      <c r="E77" s="76">
        <f>'2.a'!E77+'2.b'!E77</f>
        <v>0</v>
      </c>
      <c r="F77" s="68"/>
      <c r="G77" s="3"/>
      <c r="H77" s="3"/>
      <c r="I77" s="3"/>
      <c r="J77" s="3"/>
      <c r="K77" s="3"/>
      <c r="L77" s="3"/>
      <c r="M77" s="3"/>
      <c r="N77" s="3"/>
      <c r="O77" s="3"/>
    </row>
    <row r="78" spans="1:15" ht="12.75" customHeight="1" x14ac:dyDescent="0.25">
      <c r="A78" s="13" t="s">
        <v>596</v>
      </c>
      <c r="B78" s="70">
        <v>655</v>
      </c>
      <c r="C78" s="72" t="s">
        <v>216</v>
      </c>
      <c r="D78" s="74">
        <f>'2.a'!D78+'2.b'!D78</f>
        <v>0</v>
      </c>
      <c r="E78" s="76">
        <f>'2.a'!E78+'2.b'!E78</f>
        <v>0</v>
      </c>
      <c r="F78" s="68"/>
      <c r="G78" s="3"/>
      <c r="H78" s="3"/>
      <c r="I78" s="3"/>
      <c r="J78" s="3"/>
      <c r="K78" s="3"/>
      <c r="L78" s="3"/>
      <c r="M78" s="3"/>
      <c r="N78" s="3"/>
      <c r="O78" s="3"/>
    </row>
    <row r="79" spans="1:15" ht="12.75" customHeight="1" x14ac:dyDescent="0.25">
      <c r="A79" s="13" t="s">
        <v>597</v>
      </c>
      <c r="B79" s="70">
        <v>656</v>
      </c>
      <c r="C79" s="72" t="s">
        <v>219</v>
      </c>
      <c r="D79" s="74">
        <f>'2.a'!D79+'2.b'!D79</f>
        <v>0</v>
      </c>
      <c r="E79" s="76">
        <f>'2.a'!E79+'2.b'!E79</f>
        <v>0</v>
      </c>
      <c r="F79" s="68"/>
      <c r="G79" s="3"/>
      <c r="H79" s="3"/>
      <c r="I79" s="3"/>
      <c r="J79" s="3"/>
      <c r="K79" s="3"/>
      <c r="L79" s="3"/>
      <c r="M79" s="3"/>
      <c r="N79" s="3"/>
      <c r="O79" s="3"/>
    </row>
    <row r="80" spans="1:15" ht="12.75" customHeight="1" x14ac:dyDescent="0.25">
      <c r="A80" s="13" t="s">
        <v>598</v>
      </c>
      <c r="B80" s="70">
        <v>657</v>
      </c>
      <c r="C80" s="72" t="s">
        <v>222</v>
      </c>
      <c r="D80" s="74">
        <f>'2.a'!D80+'2.b'!D80</f>
        <v>0</v>
      </c>
      <c r="E80" s="76">
        <f>'2.a'!E80+'2.b'!E80</f>
        <v>0</v>
      </c>
      <c r="F80" s="68"/>
      <c r="G80" s="3"/>
      <c r="H80" s="3"/>
      <c r="I80" s="3"/>
      <c r="J80" s="3"/>
      <c r="K80" s="3"/>
      <c r="L80" s="3"/>
      <c r="M80" s="3"/>
      <c r="N80" s="3"/>
      <c r="O80" s="3"/>
    </row>
    <row r="81" spans="1:15" ht="12.75" customHeight="1" x14ac:dyDescent="0.25">
      <c r="A81" s="13" t="s">
        <v>599</v>
      </c>
      <c r="B81" s="70">
        <v>659</v>
      </c>
      <c r="C81" s="72" t="s">
        <v>225</v>
      </c>
      <c r="D81" s="74">
        <f>'2.a'!D81+'2.b'!D81</f>
        <v>0</v>
      </c>
      <c r="E81" s="76">
        <f>'2.a'!E81+'2.b'!E81</f>
        <v>0</v>
      </c>
      <c r="F81" s="68"/>
      <c r="G81" s="3"/>
      <c r="H81" s="3"/>
      <c r="I81" s="3"/>
      <c r="J81" s="3"/>
      <c r="K81" s="3"/>
      <c r="L81" s="3"/>
      <c r="M81" s="3"/>
      <c r="N81" s="3"/>
      <c r="O81" s="3"/>
    </row>
    <row r="82" spans="1:15" ht="12.75" customHeight="1" x14ac:dyDescent="0.25">
      <c r="A82" s="13" t="s">
        <v>600</v>
      </c>
      <c r="B82" s="70" t="s">
        <v>601</v>
      </c>
      <c r="C82" s="72" t="s">
        <v>228</v>
      </c>
      <c r="D82" s="80">
        <f t="shared" ref="D82:E82" si="15">SUM(D83:D85)</f>
        <v>0</v>
      </c>
      <c r="E82" s="87">
        <f t="shared" si="15"/>
        <v>0</v>
      </c>
      <c r="F82" s="68"/>
      <c r="G82" s="3"/>
      <c r="H82" s="3"/>
      <c r="I82" s="3"/>
      <c r="J82" s="3"/>
      <c r="K82" s="3"/>
      <c r="L82" s="3"/>
      <c r="M82" s="3"/>
      <c r="N82" s="3"/>
      <c r="O82" s="3"/>
    </row>
    <row r="83" spans="1:15" ht="12.75" customHeight="1" x14ac:dyDescent="0.25">
      <c r="A83" s="13" t="s">
        <v>602</v>
      </c>
      <c r="B83" s="70">
        <v>681</v>
      </c>
      <c r="C83" s="72" t="s">
        <v>231</v>
      </c>
      <c r="D83" s="74">
        <f>'2.a'!D83+'2.b'!D83</f>
        <v>0</v>
      </c>
      <c r="E83" s="76">
        <f>'2.a'!E83+'2.b'!E83</f>
        <v>0</v>
      </c>
      <c r="F83" s="68"/>
      <c r="G83" s="3"/>
      <c r="H83" s="3"/>
      <c r="I83" s="3"/>
      <c r="J83" s="3"/>
      <c r="K83" s="3"/>
      <c r="L83" s="3"/>
      <c r="M83" s="3"/>
      <c r="N83" s="3"/>
      <c r="O83" s="3"/>
    </row>
    <row r="84" spans="1:15" ht="12.75" customHeight="1" x14ac:dyDescent="0.25">
      <c r="A84" s="13" t="s">
        <v>603</v>
      </c>
      <c r="B84" s="70">
        <v>682</v>
      </c>
      <c r="C84" s="72" t="s">
        <v>234</v>
      </c>
      <c r="D84" s="74">
        <f>'2.a'!D84+'2.b'!D84</f>
        <v>0</v>
      </c>
      <c r="E84" s="76">
        <f>'2.a'!E84+'2.b'!E84</f>
        <v>0</v>
      </c>
      <c r="F84" s="68"/>
      <c r="G84" s="3"/>
      <c r="H84" s="3"/>
      <c r="I84" s="3"/>
      <c r="J84" s="3"/>
      <c r="K84" s="3"/>
      <c r="L84" s="3"/>
      <c r="M84" s="3"/>
      <c r="N84" s="3"/>
      <c r="O84" s="3"/>
    </row>
    <row r="85" spans="1:15" ht="12.75" customHeight="1" x14ac:dyDescent="0.25">
      <c r="A85" s="13" t="s">
        <v>604</v>
      </c>
      <c r="B85" s="70">
        <v>684</v>
      </c>
      <c r="C85" s="72" t="s">
        <v>237</v>
      </c>
      <c r="D85" s="74">
        <f>'2.a'!D85+'2.b'!D85</f>
        <v>0</v>
      </c>
      <c r="E85" s="76">
        <f>'2.a'!E85+'2.b'!E85</f>
        <v>0</v>
      </c>
      <c r="F85" s="68"/>
      <c r="G85" s="3"/>
      <c r="H85" s="3"/>
      <c r="I85" s="3"/>
      <c r="J85" s="3"/>
      <c r="K85" s="3"/>
      <c r="L85" s="3"/>
      <c r="M85" s="3"/>
      <c r="N85" s="3"/>
      <c r="O85" s="3"/>
    </row>
    <row r="86" spans="1:15" ht="12.75" customHeight="1" x14ac:dyDescent="0.25">
      <c r="A86" s="13" t="s">
        <v>605</v>
      </c>
      <c r="B86" s="70" t="s">
        <v>606</v>
      </c>
      <c r="C86" s="72" t="s">
        <v>240</v>
      </c>
      <c r="D86" s="80">
        <f t="shared" ref="D86:E86" si="16">D87</f>
        <v>248758.56299000001</v>
      </c>
      <c r="E86" s="87">
        <f t="shared" si="16"/>
        <v>0</v>
      </c>
      <c r="F86" s="68"/>
      <c r="G86" s="3"/>
      <c r="H86" s="3"/>
      <c r="I86" s="3"/>
      <c r="J86" s="3"/>
      <c r="K86" s="3"/>
      <c r="L86" s="3"/>
      <c r="M86" s="3"/>
      <c r="N86" s="3"/>
      <c r="O86" s="3"/>
    </row>
    <row r="87" spans="1:15" ht="12.75" customHeight="1" x14ac:dyDescent="0.25">
      <c r="A87" s="13" t="s">
        <v>607</v>
      </c>
      <c r="B87" s="70">
        <v>691</v>
      </c>
      <c r="C87" s="72" t="s">
        <v>243</v>
      </c>
      <c r="D87" s="74">
        <f>'2.a'!D87+'2.b'!D87</f>
        <v>248758.56299000001</v>
      </c>
      <c r="E87" s="76">
        <f>'2.a'!E87+'2.b'!E87</f>
        <v>0</v>
      </c>
      <c r="F87" s="68"/>
      <c r="G87" s="3"/>
      <c r="H87" s="3"/>
      <c r="I87" s="3"/>
      <c r="J87" s="3"/>
      <c r="K87" s="3"/>
      <c r="L87" s="3"/>
      <c r="M87" s="3"/>
      <c r="N87" s="3"/>
      <c r="O87" s="3"/>
    </row>
    <row r="88" spans="1:15" ht="25.5" customHeight="1" x14ac:dyDescent="0.25">
      <c r="A88" s="13" t="s">
        <v>608</v>
      </c>
      <c r="B88" s="94" t="s">
        <v>609</v>
      </c>
      <c r="C88" s="72" t="s">
        <v>246</v>
      </c>
      <c r="D88" s="80">
        <f t="shared" ref="D88:E88" si="17">D52+D56+D61+D66+D74+D82+D86</f>
        <v>345194.80194000003</v>
      </c>
      <c r="E88" s="87">
        <f t="shared" si="17"/>
        <v>3068.3196800000001</v>
      </c>
      <c r="F88" s="68"/>
      <c r="G88" s="3"/>
      <c r="H88" s="3"/>
      <c r="I88" s="3"/>
      <c r="J88" s="3"/>
      <c r="K88" s="3"/>
      <c r="L88" s="3"/>
      <c r="M88" s="3"/>
      <c r="N88" s="3"/>
      <c r="O88" s="3"/>
    </row>
    <row r="89" spans="1:15" ht="12.75" customHeight="1" x14ac:dyDescent="0.25">
      <c r="A89" s="146" t="s">
        <v>610</v>
      </c>
      <c r="B89" s="147">
        <v>899</v>
      </c>
      <c r="C89" s="169" t="s">
        <v>615</v>
      </c>
      <c r="D89" s="74">
        <f>'2.a'!D89+'2.b'!D89</f>
        <v>4567.9435000000003</v>
      </c>
      <c r="E89" s="76">
        <f>'2.a'!E89+'2.b'!E89</f>
        <v>536.32064000000003</v>
      </c>
      <c r="F89" s="68"/>
      <c r="G89" s="3"/>
      <c r="H89" s="3"/>
      <c r="I89" s="3"/>
      <c r="J89" s="3"/>
      <c r="K89" s="3"/>
      <c r="L89" s="3"/>
      <c r="M89" s="3"/>
      <c r="N89" s="3"/>
      <c r="O89" s="3"/>
    </row>
    <row r="90" spans="1:15" ht="12.75" customHeight="1" x14ac:dyDescent="0.25">
      <c r="A90" s="146" t="s">
        <v>632</v>
      </c>
      <c r="B90" s="147">
        <v>692</v>
      </c>
      <c r="C90" s="169" t="s">
        <v>633</v>
      </c>
      <c r="D90" s="74">
        <f>'2.a'!D90+'2.b'!D90</f>
        <v>3935.3442700000001</v>
      </c>
      <c r="E90" s="76">
        <f>'2.a'!E90+'2.b'!E90</f>
        <v>0</v>
      </c>
      <c r="F90" s="68"/>
      <c r="G90" s="3"/>
      <c r="H90" s="3"/>
      <c r="I90" s="3"/>
      <c r="J90" s="3"/>
      <c r="K90" s="3"/>
      <c r="L90" s="3"/>
      <c r="M90" s="3"/>
      <c r="N90" s="3"/>
      <c r="O90" s="3"/>
    </row>
    <row r="91" spans="1:15" ht="16.5" customHeight="1" x14ac:dyDescent="0.25">
      <c r="A91" s="170" t="s">
        <v>634</v>
      </c>
      <c r="B91" s="171" t="s">
        <v>635</v>
      </c>
      <c r="C91" s="179" t="s">
        <v>636</v>
      </c>
      <c r="D91" s="194">
        <f t="shared" ref="D91:E91" si="18">SUM(D88:D90)</f>
        <v>353698.08971000003</v>
      </c>
      <c r="E91" s="195">
        <f t="shared" si="18"/>
        <v>3604.64032</v>
      </c>
      <c r="F91" s="68"/>
      <c r="G91" s="3"/>
      <c r="H91" s="3"/>
      <c r="I91" s="3"/>
      <c r="J91" s="3"/>
      <c r="K91" s="3"/>
      <c r="L91" s="3"/>
      <c r="M91" s="3"/>
      <c r="N91" s="3"/>
      <c r="O91" s="3"/>
    </row>
    <row r="92" spans="1:15" ht="12.75" customHeight="1" x14ac:dyDescent="0.25">
      <c r="A92" s="196" t="s">
        <v>672</v>
      </c>
      <c r="B92" s="197" t="s">
        <v>674</v>
      </c>
      <c r="C92" s="198" t="s">
        <v>249</v>
      </c>
      <c r="D92" s="194">
        <f t="shared" ref="D92:E92" si="19">D91-D50</f>
        <v>-488.77474000002258</v>
      </c>
      <c r="E92" s="195">
        <f t="shared" si="19"/>
        <v>591.45933999999988</v>
      </c>
      <c r="F92" s="68"/>
      <c r="G92" s="3"/>
      <c r="H92" s="3"/>
      <c r="I92" s="3"/>
      <c r="J92" s="3"/>
      <c r="K92" s="3"/>
      <c r="L92" s="3"/>
      <c r="M92" s="3"/>
      <c r="N92" s="3"/>
      <c r="O92" s="3"/>
    </row>
    <row r="93" spans="1:15" ht="12.75" customHeight="1" x14ac:dyDescent="0.25">
      <c r="A93" s="13" t="s">
        <v>676</v>
      </c>
      <c r="B93" s="70">
        <v>591</v>
      </c>
      <c r="C93" s="72" t="s">
        <v>252</v>
      </c>
      <c r="D93" s="74">
        <f>'2.a'!D93+'2.b'!D93</f>
        <v>0</v>
      </c>
      <c r="E93" s="76">
        <f>'2.a'!E93+'2.b'!E93</f>
        <v>0</v>
      </c>
      <c r="F93" s="68"/>
      <c r="G93" s="3"/>
      <c r="H93" s="3"/>
      <c r="I93" s="3"/>
      <c r="J93" s="3"/>
      <c r="K93" s="3"/>
      <c r="L93" s="3"/>
      <c r="M93" s="3"/>
      <c r="N93" s="3"/>
      <c r="O93" s="3"/>
    </row>
    <row r="94" spans="1:15" ht="13.5" customHeight="1" x14ac:dyDescent="0.25">
      <c r="A94" s="196" t="s">
        <v>677</v>
      </c>
      <c r="B94" s="211" t="s">
        <v>679</v>
      </c>
      <c r="C94" s="126" t="s">
        <v>255</v>
      </c>
      <c r="D94" s="212">
        <f t="shared" ref="D94:E94" si="20">D92-D93</f>
        <v>-488.77474000002258</v>
      </c>
      <c r="E94" s="213">
        <f t="shared" si="20"/>
        <v>591.45933999999988</v>
      </c>
      <c r="F94" s="68"/>
      <c r="G94" s="3"/>
      <c r="H94" s="3"/>
      <c r="I94" s="3"/>
      <c r="J94" s="3"/>
      <c r="K94" s="3"/>
      <c r="L94" s="3"/>
      <c r="M94" s="3"/>
      <c r="N94" s="3"/>
      <c r="O94" s="3"/>
    </row>
    <row r="95" spans="1:15" ht="24" customHeight="1" x14ac:dyDescent="0.25">
      <c r="A95" s="831"/>
      <c r="B95" s="832"/>
      <c r="C95" s="833"/>
      <c r="D95" s="836" t="s">
        <v>708</v>
      </c>
      <c r="E95" s="837"/>
      <c r="F95" s="4"/>
      <c r="G95" s="3"/>
      <c r="H95" s="3"/>
      <c r="I95" s="3"/>
      <c r="J95" s="3"/>
      <c r="K95" s="3"/>
      <c r="L95" s="3"/>
      <c r="M95" s="3"/>
      <c r="N95" s="3"/>
      <c r="O95" s="3"/>
    </row>
    <row r="96" spans="1:15" ht="12.75" customHeight="1" x14ac:dyDescent="0.25">
      <c r="A96" s="233" t="s">
        <v>709</v>
      </c>
      <c r="B96" s="29" t="s">
        <v>710</v>
      </c>
      <c r="C96" s="30" t="s">
        <v>258</v>
      </c>
      <c r="D96" s="829">
        <f>+D92+E92</f>
        <v>102.68459999997731</v>
      </c>
      <c r="E96" s="830"/>
      <c r="F96" s="3"/>
      <c r="G96" s="3"/>
      <c r="H96" s="3"/>
      <c r="I96" s="3"/>
      <c r="J96" s="3"/>
      <c r="K96" s="3"/>
      <c r="L96" s="3"/>
      <c r="M96" s="3"/>
      <c r="N96" s="3"/>
      <c r="O96" s="3"/>
    </row>
    <row r="97" spans="1:15" ht="12.75" customHeight="1" x14ac:dyDescent="0.25">
      <c r="A97" s="251" t="s">
        <v>717</v>
      </c>
      <c r="B97" s="43" t="s">
        <v>731</v>
      </c>
      <c r="C97" s="25" t="s">
        <v>261</v>
      </c>
      <c r="D97" s="827">
        <f>+D94+E94</f>
        <v>102.68459999997731</v>
      </c>
      <c r="E97" s="828"/>
      <c r="F97" s="3"/>
      <c r="G97" s="3"/>
      <c r="H97" s="3"/>
      <c r="I97" s="3"/>
      <c r="J97" s="3"/>
      <c r="K97" s="3"/>
      <c r="L97" s="3"/>
      <c r="M97" s="3"/>
      <c r="N97" s="3"/>
      <c r="O97" s="3"/>
    </row>
    <row r="98" spans="1:15" ht="12.75" customHeight="1" x14ac:dyDescent="0.25">
      <c r="A98" s="254"/>
      <c r="B98" s="49"/>
      <c r="C98" s="49"/>
      <c r="D98" s="51"/>
      <c r="E98" s="51"/>
      <c r="F98" s="3"/>
      <c r="G98" s="3"/>
      <c r="H98" s="3"/>
      <c r="I98" s="3"/>
      <c r="J98" s="3"/>
      <c r="K98" s="3"/>
      <c r="L98" s="3"/>
      <c r="M98" s="3"/>
      <c r="N98" s="3"/>
      <c r="O98" s="3"/>
    </row>
    <row r="99" spans="1:15" ht="12.75" customHeight="1" x14ac:dyDescent="0.25">
      <c r="A99" s="45" t="s">
        <v>410</v>
      </c>
      <c r="B99" s="49"/>
      <c r="C99" s="49"/>
      <c r="D99" s="51"/>
      <c r="E99" s="51"/>
      <c r="F99" s="3"/>
      <c r="G99" s="3"/>
      <c r="H99" s="3"/>
      <c r="I99" s="3"/>
      <c r="J99" s="3"/>
      <c r="K99" s="3"/>
      <c r="L99" s="3"/>
      <c r="M99" s="3"/>
      <c r="N99" s="3"/>
      <c r="O99" s="3"/>
    </row>
    <row r="100" spans="1:15" ht="12.75" customHeight="1" x14ac:dyDescent="0.25">
      <c r="A100" s="2" t="s">
        <v>738</v>
      </c>
      <c r="B100" s="49"/>
      <c r="C100" s="49"/>
      <c r="D100" s="51"/>
      <c r="E100" s="51"/>
      <c r="F100" s="3"/>
      <c r="G100" s="3"/>
      <c r="H100" s="3"/>
      <c r="I100" s="3"/>
      <c r="J100" s="3"/>
      <c r="K100" s="3"/>
      <c r="L100" s="3"/>
      <c r="M100" s="3"/>
      <c r="N100" s="3"/>
      <c r="O100" s="3"/>
    </row>
    <row r="101" spans="1:15" ht="12.75" customHeight="1" x14ac:dyDescent="0.25">
      <c r="A101" s="2" t="s">
        <v>412</v>
      </c>
      <c r="B101" s="50"/>
      <c r="C101" s="50"/>
      <c r="D101" s="51"/>
      <c r="E101" s="51"/>
      <c r="F101" s="3"/>
      <c r="G101" s="3"/>
      <c r="H101" s="3"/>
      <c r="I101" s="3"/>
      <c r="J101" s="3"/>
      <c r="K101" s="3"/>
      <c r="L101" s="3"/>
      <c r="M101" s="3"/>
      <c r="N101" s="3"/>
      <c r="O101" s="3"/>
    </row>
    <row r="102" spans="1:15" ht="12.75" customHeight="1" x14ac:dyDescent="0.25">
      <c r="A102" s="2" t="s">
        <v>413</v>
      </c>
      <c r="B102" s="50"/>
      <c r="C102" s="50"/>
      <c r="D102" s="51"/>
      <c r="E102" s="51"/>
      <c r="F102" s="3"/>
      <c r="G102" s="3"/>
      <c r="H102" s="3"/>
      <c r="I102" s="3"/>
      <c r="J102" s="3"/>
      <c r="K102" s="3"/>
      <c r="L102" s="3"/>
      <c r="M102" s="3"/>
      <c r="N102" s="3"/>
      <c r="O102" s="3"/>
    </row>
    <row r="103" spans="1:15" ht="12.75" customHeight="1" x14ac:dyDescent="0.25">
      <c r="A103" s="2"/>
      <c r="B103" s="2"/>
      <c r="C103" s="2"/>
      <c r="D103" s="51"/>
      <c r="E103" s="51"/>
      <c r="F103" s="3"/>
      <c r="G103" s="3"/>
      <c r="H103" s="3"/>
      <c r="I103" s="3"/>
      <c r="J103" s="3"/>
      <c r="K103" s="3"/>
      <c r="L103" s="3"/>
      <c r="M103" s="3"/>
      <c r="N103" s="3"/>
      <c r="O103" s="3"/>
    </row>
  </sheetData>
  <mergeCells count="10">
    <mergeCell ref="A1:E1"/>
    <mergeCell ref="A2:E2"/>
    <mergeCell ref="B6:C6"/>
    <mergeCell ref="D97:E97"/>
    <mergeCell ref="D96:E96"/>
    <mergeCell ref="A4:E4"/>
    <mergeCell ref="A3:E3"/>
    <mergeCell ref="A95:C95"/>
    <mergeCell ref="A51:E51"/>
    <mergeCell ref="D95:E95"/>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H24" sqref="H24"/>
    </sheetView>
  </sheetViews>
  <sheetFormatPr defaultColWidth="17.28515625" defaultRowHeight="15" customHeight="1" x14ac:dyDescent="0.2"/>
  <cols>
    <col min="1" max="1" width="15.5703125" customWidth="1"/>
    <col min="2" max="2" width="32" customWidth="1"/>
    <col min="3" max="3" width="17.85546875" customWidth="1"/>
    <col min="4" max="13" width="9.140625" customWidth="1"/>
  </cols>
  <sheetData>
    <row r="1" spans="1:13" ht="13.5" customHeight="1" x14ac:dyDescent="0.25">
      <c r="A1" s="164" t="s">
        <v>628</v>
      </c>
      <c r="B1" s="51"/>
      <c r="C1" s="3"/>
      <c r="D1" s="51"/>
      <c r="E1" s="51"/>
      <c r="F1" s="3"/>
      <c r="G1" s="3"/>
      <c r="H1" s="3"/>
      <c r="I1" s="3"/>
      <c r="J1" s="3"/>
      <c r="K1" s="3"/>
      <c r="L1" s="3"/>
      <c r="M1" s="3"/>
    </row>
    <row r="2" spans="1:13" ht="13.5" customHeight="1" x14ac:dyDescent="0.25">
      <c r="A2" s="51"/>
      <c r="B2" s="51"/>
      <c r="C2" s="190" t="s">
        <v>427</v>
      </c>
      <c r="D2" s="51"/>
      <c r="E2" s="51"/>
      <c r="F2" s="3"/>
      <c r="G2" s="3"/>
      <c r="H2" s="3"/>
      <c r="I2" s="3"/>
      <c r="J2" s="3"/>
      <c r="K2" s="3"/>
      <c r="L2" s="3"/>
      <c r="M2" s="3"/>
    </row>
    <row r="3" spans="1:13" ht="13.5" customHeight="1" x14ac:dyDescent="0.25">
      <c r="A3" s="1022" t="s">
        <v>575</v>
      </c>
      <c r="B3" s="812"/>
      <c r="C3" s="151">
        <v>5686.1109999999999</v>
      </c>
      <c r="D3" s="51"/>
      <c r="E3" s="51"/>
      <c r="F3" s="3"/>
      <c r="G3" s="3"/>
      <c r="H3" s="3"/>
      <c r="I3" s="3"/>
      <c r="J3" s="3"/>
      <c r="K3" s="3"/>
      <c r="L3" s="3"/>
      <c r="M3" s="3"/>
    </row>
    <row r="4" spans="1:13" ht="12.75" customHeight="1" x14ac:dyDescent="0.25">
      <c r="A4" s="913" t="s">
        <v>617</v>
      </c>
      <c r="B4" s="185" t="s">
        <v>655</v>
      </c>
      <c r="C4" s="186"/>
      <c r="D4" s="51"/>
      <c r="E4" s="51"/>
      <c r="F4" s="3"/>
      <c r="G4" s="3"/>
      <c r="H4" s="3"/>
      <c r="I4" s="3"/>
      <c r="J4" s="3"/>
      <c r="K4" s="3"/>
      <c r="L4" s="3"/>
      <c r="M4" s="3"/>
    </row>
    <row r="5" spans="1:13" ht="12.75" customHeight="1" x14ac:dyDescent="0.25">
      <c r="A5" s="859"/>
      <c r="B5" s="203" t="s">
        <v>689</v>
      </c>
      <c r="C5" s="204"/>
      <c r="D5" s="51"/>
      <c r="E5" s="51"/>
      <c r="F5" s="3"/>
      <c r="G5" s="3"/>
      <c r="H5" s="3"/>
      <c r="I5" s="3"/>
      <c r="J5" s="3"/>
      <c r="K5" s="3"/>
      <c r="L5" s="3"/>
      <c r="M5" s="3"/>
    </row>
    <row r="6" spans="1:13" ht="12.75" customHeight="1" x14ac:dyDescent="0.25">
      <c r="A6" s="859"/>
      <c r="B6" s="203" t="s">
        <v>661</v>
      </c>
      <c r="C6" s="204"/>
      <c r="D6" s="51"/>
      <c r="E6" s="51"/>
      <c r="F6" s="3"/>
      <c r="G6" s="3"/>
      <c r="H6" s="3"/>
      <c r="I6" s="3"/>
      <c r="J6" s="3"/>
      <c r="K6" s="3"/>
      <c r="L6" s="3"/>
      <c r="M6" s="3"/>
    </row>
    <row r="7" spans="1:13" ht="12.75" customHeight="1" x14ac:dyDescent="0.25">
      <c r="A7" s="859"/>
      <c r="B7" s="205" t="s">
        <v>690</v>
      </c>
      <c r="C7" s="214"/>
      <c r="D7" s="51"/>
      <c r="E7" s="51"/>
      <c r="F7" s="3"/>
      <c r="G7" s="3"/>
      <c r="H7" s="3"/>
      <c r="I7" s="3"/>
      <c r="J7" s="3"/>
      <c r="K7" s="3"/>
      <c r="L7" s="3"/>
      <c r="M7" s="3"/>
    </row>
    <row r="8" spans="1:13" ht="13.5" customHeight="1" x14ac:dyDescent="0.25">
      <c r="A8" s="859"/>
      <c r="B8" s="205" t="s">
        <v>691</v>
      </c>
      <c r="C8" s="214"/>
      <c r="D8" s="51"/>
      <c r="E8" s="51"/>
      <c r="F8" s="3"/>
      <c r="G8" s="3"/>
      <c r="H8" s="3"/>
      <c r="I8" s="3"/>
      <c r="J8" s="3"/>
      <c r="K8" s="3"/>
      <c r="L8" s="3"/>
      <c r="M8" s="3"/>
    </row>
    <row r="9" spans="1:13" ht="13.5" customHeight="1" x14ac:dyDescent="0.25">
      <c r="A9" s="860"/>
      <c r="B9" s="228" t="s">
        <v>692</v>
      </c>
      <c r="C9" s="151">
        <f>SUM(C4:C8)</f>
        <v>0</v>
      </c>
      <c r="D9" s="51"/>
      <c r="E9" s="51"/>
      <c r="F9" s="3"/>
      <c r="G9" s="3"/>
      <c r="H9" s="3"/>
      <c r="I9" s="3"/>
      <c r="J9" s="3"/>
      <c r="K9" s="3"/>
      <c r="L9" s="3"/>
      <c r="M9" s="3"/>
    </row>
    <row r="10" spans="1:13" ht="12.75" customHeight="1" x14ac:dyDescent="0.25">
      <c r="A10" s="1027" t="s">
        <v>707</v>
      </c>
      <c r="B10" s="185" t="s">
        <v>774</v>
      </c>
      <c r="C10" s="202">
        <f>176.638+5509.473</f>
        <v>5686.1109999999999</v>
      </c>
      <c r="D10" s="51"/>
      <c r="E10" s="51"/>
      <c r="F10" s="3"/>
      <c r="G10" s="3"/>
      <c r="H10" s="3"/>
      <c r="I10" s="3"/>
      <c r="J10" s="3"/>
      <c r="K10" s="3"/>
      <c r="L10" s="3"/>
      <c r="M10" s="3"/>
    </row>
    <row r="11" spans="1:13" ht="12.75" customHeight="1" x14ac:dyDescent="0.25">
      <c r="A11" s="859"/>
      <c r="B11" s="203" t="s">
        <v>763</v>
      </c>
      <c r="C11" s="204"/>
      <c r="D11" s="51"/>
      <c r="E11" s="51"/>
      <c r="F11" s="3"/>
      <c r="G11" s="3"/>
      <c r="H11" s="3"/>
      <c r="I11" s="3"/>
      <c r="J11" s="3"/>
      <c r="K11" s="3"/>
      <c r="L11" s="3"/>
      <c r="M11" s="3"/>
    </row>
    <row r="12" spans="1:13" ht="12.75" customHeight="1" x14ac:dyDescent="0.25">
      <c r="A12" s="859"/>
      <c r="B12" s="203" t="s">
        <v>754</v>
      </c>
      <c r="C12" s="204"/>
      <c r="D12" s="51"/>
      <c r="E12" s="51"/>
      <c r="F12" s="3"/>
      <c r="G12" s="3"/>
      <c r="H12" s="3"/>
      <c r="I12" s="3"/>
      <c r="J12" s="3"/>
      <c r="K12" s="3"/>
      <c r="L12" s="3"/>
      <c r="M12" s="3"/>
    </row>
    <row r="13" spans="1:13" ht="12.75" customHeight="1" x14ac:dyDescent="0.25">
      <c r="A13" s="859"/>
      <c r="B13" s="203" t="s">
        <v>756</v>
      </c>
      <c r="C13" s="807"/>
      <c r="D13" s="51"/>
      <c r="E13" s="51"/>
      <c r="F13" s="3"/>
      <c r="G13" s="3"/>
      <c r="H13" s="3"/>
      <c r="I13" s="3"/>
      <c r="J13" s="3"/>
      <c r="K13" s="3"/>
      <c r="L13" s="3"/>
      <c r="M13" s="3"/>
    </row>
    <row r="14" spans="1:13" ht="13.5" customHeight="1" x14ac:dyDescent="0.25">
      <c r="A14" s="859"/>
      <c r="B14" s="203" t="s">
        <v>757</v>
      </c>
      <c r="C14" s="204"/>
      <c r="D14" s="51"/>
      <c r="E14" s="51"/>
      <c r="F14" s="3"/>
      <c r="G14" s="3"/>
      <c r="H14" s="3"/>
      <c r="I14" s="3"/>
      <c r="J14" s="3"/>
      <c r="K14" s="3"/>
      <c r="L14" s="3"/>
      <c r="M14" s="3"/>
    </row>
    <row r="15" spans="1:13" ht="13.5" customHeight="1" x14ac:dyDescent="0.25">
      <c r="A15" s="860"/>
      <c r="B15" s="228" t="s">
        <v>692</v>
      </c>
      <c r="C15" s="151">
        <f>SUM(C10:C14)</f>
        <v>5686.1109999999999</v>
      </c>
      <c r="D15" s="51"/>
      <c r="E15" s="51"/>
      <c r="F15" s="3"/>
      <c r="G15" s="3"/>
      <c r="H15" s="3"/>
      <c r="I15" s="3"/>
      <c r="J15" s="3"/>
      <c r="K15" s="3"/>
      <c r="L15" s="3"/>
      <c r="M15" s="3"/>
    </row>
    <row r="16" spans="1:13" ht="13.5" customHeight="1" x14ac:dyDescent="0.25">
      <c r="A16" s="1022" t="s">
        <v>760</v>
      </c>
      <c r="B16" s="812"/>
      <c r="C16" s="151">
        <f>C3+C9-C15</f>
        <v>0</v>
      </c>
      <c r="D16" s="51"/>
      <c r="E16" s="51"/>
      <c r="F16" s="3"/>
      <c r="G16" s="3"/>
      <c r="H16" s="3"/>
      <c r="I16" s="3"/>
      <c r="J16" s="3"/>
      <c r="K16" s="3"/>
      <c r="L16" s="3"/>
      <c r="M16" s="3"/>
    </row>
    <row r="17" spans="1:13" ht="12.75" customHeight="1" x14ac:dyDescent="0.25">
      <c r="A17" s="51"/>
      <c r="B17" s="2"/>
      <c r="C17" s="290"/>
      <c r="D17" s="51"/>
      <c r="E17" s="51"/>
      <c r="F17" s="3"/>
      <c r="G17" s="3"/>
      <c r="H17" s="3"/>
      <c r="I17" s="3"/>
      <c r="J17" s="3"/>
      <c r="K17" s="3"/>
      <c r="L17" s="3"/>
      <c r="M17" s="3"/>
    </row>
    <row r="18" spans="1:13" ht="12.75" customHeight="1" x14ac:dyDescent="0.25">
      <c r="A18" s="2" t="s">
        <v>410</v>
      </c>
      <c r="B18" s="51"/>
      <c r="C18" s="290"/>
      <c r="D18" s="51"/>
      <c r="E18" s="51"/>
      <c r="F18" s="3"/>
      <c r="G18" s="3"/>
      <c r="H18" s="3"/>
      <c r="I18" s="3"/>
      <c r="J18" s="3"/>
      <c r="K18" s="3"/>
      <c r="L18" s="3"/>
      <c r="M18" s="3"/>
    </row>
    <row r="19" spans="1:13" ht="12.75" customHeight="1" x14ac:dyDescent="0.25">
      <c r="A19" s="2" t="s">
        <v>762</v>
      </c>
      <c r="B19" s="51"/>
      <c r="C19" s="290"/>
      <c r="D19" s="51"/>
      <c r="E19" s="51"/>
      <c r="F19" s="3"/>
      <c r="G19" s="3"/>
      <c r="H19" s="3"/>
      <c r="I19" s="3"/>
      <c r="J19" s="3"/>
      <c r="K19" s="3"/>
      <c r="L19" s="3"/>
      <c r="M19" s="3"/>
    </row>
    <row r="20" spans="1:13" ht="12.75" customHeight="1" x14ac:dyDescent="0.25">
      <c r="A20" s="51"/>
      <c r="B20" s="51"/>
      <c r="C20" s="290"/>
      <c r="D20" s="51"/>
      <c r="E20" s="51"/>
      <c r="F20" s="3"/>
      <c r="G20" s="3"/>
      <c r="H20" s="3"/>
      <c r="I20" s="3"/>
      <c r="J20" s="3"/>
      <c r="K20" s="3"/>
      <c r="L20" s="3"/>
      <c r="M20" s="3"/>
    </row>
    <row r="21" spans="1:13" ht="12.75" customHeight="1" x14ac:dyDescent="0.25">
      <c r="A21" s="51"/>
      <c r="B21" s="51"/>
      <c r="C21" s="290"/>
      <c r="D21" s="51"/>
      <c r="E21" s="51"/>
      <c r="F21" s="3"/>
      <c r="G21" s="3"/>
      <c r="H21" s="3"/>
      <c r="I21" s="3"/>
      <c r="J21" s="3"/>
      <c r="K21" s="3"/>
      <c r="L21" s="3"/>
      <c r="M21" s="3"/>
    </row>
    <row r="22" spans="1:13" ht="12.75" customHeight="1" x14ac:dyDescent="0.25">
      <c r="A22" s="51"/>
      <c r="B22" s="51"/>
      <c r="C22" s="290"/>
      <c r="D22" s="51"/>
      <c r="E22" s="51"/>
      <c r="F22" s="3"/>
      <c r="G22" s="3"/>
      <c r="H22" s="3"/>
      <c r="I22" s="3"/>
      <c r="J22" s="3"/>
      <c r="K22" s="3"/>
      <c r="L22" s="3"/>
      <c r="M22" s="3"/>
    </row>
  </sheetData>
  <mergeCells count="4">
    <mergeCell ref="A4:A9"/>
    <mergeCell ref="A10:A15"/>
    <mergeCell ref="A3:B3"/>
    <mergeCell ref="A16:B16"/>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F23" sqref="F23"/>
    </sheetView>
  </sheetViews>
  <sheetFormatPr defaultColWidth="17.28515625" defaultRowHeight="15" customHeight="1" x14ac:dyDescent="0.2"/>
  <cols>
    <col min="1" max="1" width="13.5703125" customWidth="1"/>
    <col min="2" max="2" width="6.85546875" customWidth="1"/>
    <col min="3" max="3" width="66.85546875" customWidth="1"/>
    <col min="4" max="6" width="10.42578125" customWidth="1"/>
    <col min="7" max="7" width="17.5703125" customWidth="1"/>
    <col min="8" max="16" width="9.140625" customWidth="1"/>
  </cols>
  <sheetData>
    <row r="1" spans="1:16" ht="15.75" customHeight="1" x14ac:dyDescent="0.25">
      <c r="A1" s="61" t="s">
        <v>639</v>
      </c>
      <c r="B1" s="2"/>
      <c r="C1" s="2"/>
      <c r="D1" s="148"/>
      <c r="E1" s="148"/>
      <c r="F1" s="148"/>
      <c r="G1" s="2"/>
      <c r="H1" s="2"/>
      <c r="I1" s="2"/>
      <c r="J1" s="2"/>
      <c r="K1" s="3"/>
      <c r="L1" s="3"/>
      <c r="M1" s="3"/>
      <c r="N1" s="3"/>
      <c r="O1" s="3"/>
      <c r="P1" s="3"/>
    </row>
    <row r="2" spans="1:16" ht="13.5" customHeight="1" x14ac:dyDescent="0.25">
      <c r="A2" s="2"/>
      <c r="B2" s="2"/>
      <c r="C2" s="2"/>
      <c r="D2" s="148"/>
      <c r="E2" s="148"/>
      <c r="F2" s="149" t="s">
        <v>427</v>
      </c>
      <c r="G2" s="2"/>
      <c r="H2" s="2"/>
      <c r="I2" s="2"/>
      <c r="J2" s="2"/>
      <c r="K2" s="3"/>
      <c r="L2" s="3"/>
      <c r="M2" s="3"/>
      <c r="N2" s="3"/>
      <c r="O2" s="3"/>
      <c r="P2" s="3"/>
    </row>
    <row r="3" spans="1:16" ht="17.25" customHeight="1" x14ac:dyDescent="0.2">
      <c r="A3" s="174"/>
      <c r="B3" s="175"/>
      <c r="C3" s="176" t="s">
        <v>509</v>
      </c>
      <c r="D3" s="177" t="s">
        <v>642</v>
      </c>
      <c r="E3" s="177" t="s">
        <v>645</v>
      </c>
      <c r="F3" s="178" t="s">
        <v>646</v>
      </c>
      <c r="G3" s="71"/>
      <c r="H3" s="71"/>
      <c r="I3" s="71"/>
      <c r="J3" s="71"/>
      <c r="K3" s="71"/>
      <c r="L3" s="71"/>
      <c r="M3" s="71"/>
      <c r="N3" s="71"/>
      <c r="O3" s="71"/>
      <c r="P3" s="71"/>
    </row>
    <row r="4" spans="1:16" ht="12.75" customHeight="1" x14ac:dyDescent="0.25">
      <c r="A4" s="1028" t="s">
        <v>575</v>
      </c>
      <c r="B4" s="200" t="s">
        <v>678</v>
      </c>
      <c r="C4" s="200"/>
      <c r="D4" s="201">
        <v>1781.8050000000001</v>
      </c>
      <c r="E4" s="201"/>
      <c r="F4" s="202">
        <f t="shared" ref="F4:F7" si="0">SUM(D4:E4)</f>
        <v>1781.8050000000001</v>
      </c>
      <c r="G4" s="2"/>
      <c r="H4" s="2"/>
      <c r="I4" s="2"/>
      <c r="J4" s="2"/>
      <c r="K4" s="3"/>
      <c r="L4" s="3"/>
      <c r="M4" s="3"/>
      <c r="N4" s="3"/>
      <c r="O4" s="3"/>
      <c r="P4" s="3"/>
    </row>
    <row r="5" spans="1:16" ht="12.75" customHeight="1" x14ac:dyDescent="0.25">
      <c r="A5" s="859"/>
      <c r="B5" s="203" t="s">
        <v>682</v>
      </c>
      <c r="C5" s="203"/>
      <c r="D5" s="117">
        <v>3148.50693</v>
      </c>
      <c r="E5" s="117"/>
      <c r="F5" s="204">
        <f t="shared" si="0"/>
        <v>3148.50693</v>
      </c>
      <c r="G5" s="160"/>
      <c r="H5" s="159"/>
      <c r="I5" s="2"/>
      <c r="J5" s="2"/>
      <c r="K5" s="3"/>
      <c r="L5" s="3"/>
      <c r="M5" s="3"/>
      <c r="N5" s="3"/>
      <c r="O5" s="3"/>
      <c r="P5" s="3"/>
    </row>
    <row r="6" spans="1:16" ht="12.75" customHeight="1" x14ac:dyDescent="0.25">
      <c r="A6" s="859"/>
      <c r="B6" s="203" t="s">
        <v>683</v>
      </c>
      <c r="C6" s="203"/>
      <c r="D6" s="20">
        <v>1426.0050000000001</v>
      </c>
      <c r="E6" s="117"/>
      <c r="F6" s="21">
        <f t="shared" si="0"/>
        <v>1426.0050000000001</v>
      </c>
      <c r="G6" s="160"/>
      <c r="H6" s="159"/>
      <c r="I6" s="2"/>
      <c r="J6" s="2"/>
      <c r="K6" s="3"/>
      <c r="L6" s="3"/>
      <c r="M6" s="3"/>
      <c r="N6" s="3"/>
      <c r="O6" s="3"/>
      <c r="P6" s="3"/>
    </row>
    <row r="7" spans="1:16" ht="12.75" customHeight="1" x14ac:dyDescent="0.25">
      <c r="A7" s="859"/>
      <c r="B7" s="205" t="s">
        <v>684</v>
      </c>
      <c r="C7" s="250"/>
      <c r="D7" s="671">
        <f>93.349-23.43293</f>
        <v>69.916070000000005</v>
      </c>
      <c r="E7" s="232"/>
      <c r="F7" s="273">
        <f t="shared" si="0"/>
        <v>69.916070000000005</v>
      </c>
      <c r="G7" s="160"/>
      <c r="H7" s="159"/>
      <c r="I7" s="2"/>
      <c r="J7" s="2"/>
      <c r="K7" s="3"/>
      <c r="L7" s="3"/>
      <c r="M7" s="3"/>
      <c r="N7" s="3"/>
      <c r="O7" s="3"/>
      <c r="P7" s="3"/>
    </row>
    <row r="8" spans="1:16" ht="13.5" customHeight="1" x14ac:dyDescent="0.25">
      <c r="A8" s="860"/>
      <c r="B8" s="322" t="s">
        <v>646</v>
      </c>
      <c r="C8" s="322"/>
      <c r="D8" s="77">
        <f t="shared" ref="D8:F8" si="1">SUM(D4:D7)</f>
        <v>6426.2330000000002</v>
      </c>
      <c r="E8" s="77">
        <f t="shared" si="1"/>
        <v>0</v>
      </c>
      <c r="F8" s="323">
        <f t="shared" si="1"/>
        <v>6426.2330000000002</v>
      </c>
      <c r="G8" s="160"/>
      <c r="H8" s="159"/>
      <c r="I8" s="2"/>
      <c r="J8" s="2"/>
      <c r="K8" s="3"/>
      <c r="L8" s="3"/>
      <c r="M8" s="3"/>
      <c r="N8" s="3"/>
      <c r="O8" s="3"/>
      <c r="P8" s="3"/>
    </row>
    <row r="9" spans="1:16" ht="12.75" customHeight="1" x14ac:dyDescent="0.25">
      <c r="A9" s="913" t="s">
        <v>790</v>
      </c>
      <c r="B9" s="200" t="s">
        <v>678</v>
      </c>
      <c r="C9" s="325"/>
      <c r="D9" s="326">
        <v>1236.2745500000001</v>
      </c>
      <c r="E9" s="349" t="s">
        <v>791</v>
      </c>
      <c r="F9" s="210">
        <f>D9</f>
        <v>1236.2745500000001</v>
      </c>
      <c r="G9" s="2"/>
      <c r="H9" s="2"/>
      <c r="I9" s="2"/>
      <c r="J9" s="2"/>
      <c r="K9" s="3"/>
      <c r="L9" s="3"/>
      <c r="M9" s="3"/>
      <c r="N9" s="3"/>
      <c r="O9" s="3"/>
      <c r="P9" s="3"/>
    </row>
    <row r="10" spans="1:16" ht="12.75" customHeight="1" x14ac:dyDescent="0.25">
      <c r="A10" s="859"/>
      <c r="B10" s="203" t="s">
        <v>682</v>
      </c>
      <c r="C10" s="374"/>
      <c r="D10" s="201">
        <v>333.82103999999998</v>
      </c>
      <c r="E10" s="117"/>
      <c r="F10" s="377">
        <f t="shared" ref="F10:F22" si="2">SUM(D10:E10)</f>
        <v>333.82103999999998</v>
      </c>
      <c r="G10" s="2"/>
      <c r="H10" s="2"/>
      <c r="I10" s="2"/>
      <c r="J10" s="2"/>
      <c r="K10" s="3"/>
      <c r="L10" s="3"/>
      <c r="M10" s="3"/>
      <c r="N10" s="3"/>
      <c r="O10" s="3"/>
      <c r="P10" s="3"/>
    </row>
    <row r="11" spans="1:16" ht="12.75" customHeight="1" x14ac:dyDescent="0.25">
      <c r="A11" s="859"/>
      <c r="B11" s="203" t="s">
        <v>683</v>
      </c>
      <c r="C11" s="374"/>
      <c r="D11" s="201">
        <v>1134.0521699999999</v>
      </c>
      <c r="E11" s="117"/>
      <c r="F11" s="377">
        <f t="shared" si="2"/>
        <v>1134.0521699999999</v>
      </c>
      <c r="G11" s="2"/>
      <c r="H11" s="2"/>
      <c r="I11" s="2"/>
      <c r="J11" s="2"/>
      <c r="K11" s="3"/>
      <c r="L11" s="3"/>
      <c r="M11" s="3"/>
      <c r="N11" s="3"/>
      <c r="O11" s="3"/>
      <c r="P11" s="3"/>
    </row>
    <row r="12" spans="1:16" ht="13.5" customHeight="1" x14ac:dyDescent="0.25">
      <c r="A12" s="859"/>
      <c r="B12" s="205" t="s">
        <v>684</v>
      </c>
      <c r="C12" s="374"/>
      <c r="D12" s="117">
        <v>524.85979999999995</v>
      </c>
      <c r="E12" s="117"/>
      <c r="F12" s="393">
        <f t="shared" si="2"/>
        <v>524.85979999999995</v>
      </c>
      <c r="G12" s="2"/>
      <c r="H12" s="2"/>
      <c r="I12" s="2"/>
      <c r="J12" s="2"/>
      <c r="K12" s="3"/>
      <c r="L12" s="3"/>
      <c r="M12" s="3"/>
      <c r="N12" s="3"/>
      <c r="O12" s="3"/>
      <c r="P12" s="3"/>
    </row>
    <row r="13" spans="1:16" ht="13.5" customHeight="1" x14ac:dyDescent="0.25">
      <c r="A13" s="860"/>
      <c r="B13" s="394" t="s">
        <v>692</v>
      </c>
      <c r="C13" s="394"/>
      <c r="D13" s="396">
        <f>SUM(D9:D12)</f>
        <v>3229.00756</v>
      </c>
      <c r="E13" s="396">
        <f>SUM(E10:E12)</f>
        <v>0</v>
      </c>
      <c r="F13" s="168">
        <f t="shared" si="2"/>
        <v>3229.00756</v>
      </c>
      <c r="G13" s="2"/>
      <c r="H13" s="2"/>
      <c r="I13" s="2"/>
      <c r="J13" s="2"/>
      <c r="K13" s="3"/>
      <c r="L13" s="3"/>
      <c r="M13" s="3"/>
      <c r="N13" s="3"/>
      <c r="O13" s="3"/>
      <c r="P13" s="3"/>
    </row>
    <row r="14" spans="1:16" ht="12.75" customHeight="1" x14ac:dyDescent="0.25">
      <c r="A14" s="913" t="s">
        <v>846</v>
      </c>
      <c r="B14" s="200" t="s">
        <v>678</v>
      </c>
      <c r="C14" s="400"/>
      <c r="D14" s="201">
        <v>1648.37986</v>
      </c>
      <c r="E14" s="201"/>
      <c r="F14" s="377">
        <f t="shared" si="2"/>
        <v>1648.37986</v>
      </c>
      <c r="G14" s="2"/>
      <c r="H14" s="2"/>
      <c r="I14" s="2"/>
      <c r="J14" s="2"/>
      <c r="K14" s="3"/>
      <c r="L14" s="3"/>
      <c r="M14" s="3"/>
      <c r="N14" s="3"/>
      <c r="O14" s="3"/>
      <c r="P14" s="3"/>
    </row>
    <row r="15" spans="1:16" ht="12.75" customHeight="1" x14ac:dyDescent="0.25">
      <c r="A15" s="859"/>
      <c r="B15" s="203" t="s">
        <v>682</v>
      </c>
      <c r="C15" s="374"/>
      <c r="D15" s="201">
        <v>1673.48487</v>
      </c>
      <c r="E15" s="117"/>
      <c r="F15" s="377">
        <f t="shared" si="2"/>
        <v>1673.48487</v>
      </c>
      <c r="G15" s="2"/>
      <c r="H15" s="2"/>
      <c r="I15" s="2"/>
      <c r="J15" s="2"/>
      <c r="K15" s="3"/>
      <c r="L15" s="3"/>
      <c r="M15" s="3"/>
      <c r="N15" s="3"/>
      <c r="O15" s="3"/>
      <c r="P15" s="3"/>
    </row>
    <row r="16" spans="1:16" ht="12.75" customHeight="1" x14ac:dyDescent="0.25">
      <c r="A16" s="859"/>
      <c r="B16" s="203" t="s">
        <v>683</v>
      </c>
      <c r="C16" s="374"/>
      <c r="D16" s="117">
        <v>1426.00569</v>
      </c>
      <c r="E16" s="117"/>
      <c r="F16" s="377">
        <f>SUM(D16:E16)</f>
        <v>1426.00569</v>
      </c>
      <c r="G16" s="2"/>
      <c r="H16" s="2"/>
      <c r="I16" s="2"/>
      <c r="J16" s="2"/>
      <c r="K16" s="3"/>
      <c r="L16" s="3"/>
      <c r="M16" s="3"/>
      <c r="N16" s="3"/>
      <c r="O16" s="3"/>
      <c r="P16" s="3"/>
    </row>
    <row r="17" spans="1:16" ht="13.5" customHeight="1" x14ac:dyDescent="0.25">
      <c r="A17" s="859"/>
      <c r="B17" s="205" t="s">
        <v>684</v>
      </c>
      <c r="C17" s="374"/>
      <c r="D17" s="117">
        <v>69.9161</v>
      </c>
      <c r="E17" s="117"/>
      <c r="F17" s="393">
        <f t="shared" si="2"/>
        <v>69.9161</v>
      </c>
      <c r="G17" s="2"/>
      <c r="H17" s="2"/>
      <c r="I17" s="2"/>
      <c r="J17" s="2"/>
      <c r="K17" s="3"/>
      <c r="L17" s="3"/>
      <c r="M17" s="3"/>
      <c r="N17" s="3"/>
      <c r="O17" s="3"/>
      <c r="P17" s="3"/>
    </row>
    <row r="18" spans="1:16" ht="13.5" customHeight="1" x14ac:dyDescent="0.25">
      <c r="A18" s="860"/>
      <c r="B18" s="322" t="s">
        <v>646</v>
      </c>
      <c r="C18" s="394"/>
      <c r="D18" s="396">
        <f>SUM(D14:D17)</f>
        <v>4817.7865200000006</v>
      </c>
      <c r="E18" s="396">
        <f t="shared" ref="E18" si="3">SUM(E14:E17)</f>
        <v>0</v>
      </c>
      <c r="F18" s="168">
        <f t="shared" si="2"/>
        <v>4817.7865200000006</v>
      </c>
      <c r="G18" s="2"/>
      <c r="H18" s="2"/>
      <c r="I18" s="2"/>
      <c r="J18" s="2"/>
      <c r="K18" s="3"/>
      <c r="L18" s="3"/>
      <c r="M18" s="3"/>
      <c r="N18" s="3"/>
      <c r="O18" s="3"/>
      <c r="P18" s="3"/>
    </row>
    <row r="19" spans="1:16" ht="12.75" customHeight="1" x14ac:dyDescent="0.25">
      <c r="A19" s="1028" t="s">
        <v>760</v>
      </c>
      <c r="B19" s="200" t="s">
        <v>678</v>
      </c>
      <c r="C19" s="200"/>
      <c r="D19" s="201">
        <f t="shared" ref="D19:D20" si="4">D4+D9-D14</f>
        <v>1369.6996900000004</v>
      </c>
      <c r="E19" s="201">
        <f>E4+E14</f>
        <v>0</v>
      </c>
      <c r="F19" s="202">
        <f t="shared" si="2"/>
        <v>1369.6996900000004</v>
      </c>
      <c r="G19" s="2"/>
      <c r="H19" s="2"/>
      <c r="I19" s="2"/>
      <c r="J19" s="2"/>
      <c r="K19" s="3"/>
      <c r="L19" s="3"/>
      <c r="M19" s="3"/>
      <c r="N19" s="3"/>
      <c r="O19" s="3"/>
      <c r="P19" s="3"/>
    </row>
    <row r="20" spans="1:16" ht="12.75" customHeight="1" x14ac:dyDescent="0.25">
      <c r="A20" s="859"/>
      <c r="B20" s="203" t="s">
        <v>682</v>
      </c>
      <c r="C20" s="203"/>
      <c r="D20" s="201">
        <f t="shared" si="4"/>
        <v>1808.8430999999998</v>
      </c>
      <c r="E20" s="201">
        <f t="shared" ref="E20:E22" si="5">E5+E10-E15</f>
        <v>0</v>
      </c>
      <c r="F20" s="204">
        <f t="shared" si="2"/>
        <v>1808.8430999999998</v>
      </c>
      <c r="G20" s="2"/>
      <c r="H20" s="2"/>
      <c r="I20" s="2"/>
      <c r="J20" s="2"/>
      <c r="K20" s="3"/>
      <c r="L20" s="3"/>
      <c r="M20" s="3"/>
      <c r="N20" s="3"/>
      <c r="O20" s="3"/>
      <c r="P20" s="3"/>
    </row>
    <row r="21" spans="1:16" ht="12.75" customHeight="1" x14ac:dyDescent="0.25">
      <c r="A21" s="859"/>
      <c r="B21" s="203" t="s">
        <v>683</v>
      </c>
      <c r="C21" s="203"/>
      <c r="D21" s="201">
        <f>D6+D11-D16</f>
        <v>1134.0514800000001</v>
      </c>
      <c r="E21" s="201">
        <f t="shared" si="5"/>
        <v>0</v>
      </c>
      <c r="F21" s="21">
        <f t="shared" si="2"/>
        <v>1134.0514800000001</v>
      </c>
      <c r="G21" s="2"/>
      <c r="H21" s="2"/>
      <c r="I21" s="2"/>
      <c r="J21" s="2"/>
      <c r="K21" s="3"/>
      <c r="L21" s="3"/>
      <c r="M21" s="3"/>
      <c r="N21" s="3"/>
      <c r="O21" s="3"/>
      <c r="P21" s="3"/>
    </row>
    <row r="22" spans="1:16" ht="13.5" customHeight="1" x14ac:dyDescent="0.25">
      <c r="A22" s="859"/>
      <c r="B22" s="205" t="s">
        <v>684</v>
      </c>
      <c r="C22" s="203"/>
      <c r="D22" s="201">
        <f>D7+D12-D17</f>
        <v>524.85976999999991</v>
      </c>
      <c r="E22" s="201">
        <f t="shared" si="5"/>
        <v>0</v>
      </c>
      <c r="F22" s="21">
        <f t="shared" si="2"/>
        <v>524.85976999999991</v>
      </c>
      <c r="G22" s="2"/>
      <c r="H22" s="2"/>
      <c r="I22" s="2"/>
      <c r="J22" s="2"/>
      <c r="K22" s="3"/>
      <c r="L22" s="3"/>
      <c r="M22" s="3"/>
      <c r="N22" s="3"/>
      <c r="O22" s="3"/>
      <c r="P22" s="3"/>
    </row>
    <row r="23" spans="1:16" ht="13.5" customHeight="1" x14ac:dyDescent="0.25">
      <c r="A23" s="860"/>
      <c r="B23" s="322" t="s">
        <v>646</v>
      </c>
      <c r="C23" s="322"/>
      <c r="D23" s="77">
        <f t="shared" ref="D23:F23" si="6">SUM(D19:D22)</f>
        <v>4837.4540400000005</v>
      </c>
      <c r="E23" s="77">
        <f t="shared" si="6"/>
        <v>0</v>
      </c>
      <c r="F23" s="323">
        <f t="shared" si="6"/>
        <v>4837.4540400000005</v>
      </c>
      <c r="G23" s="2"/>
      <c r="H23" s="2"/>
      <c r="I23" s="2"/>
      <c r="J23" s="2"/>
      <c r="K23" s="3"/>
      <c r="L23" s="3"/>
      <c r="M23" s="3"/>
      <c r="N23" s="3"/>
      <c r="O23" s="3"/>
      <c r="P23" s="3"/>
    </row>
    <row r="24" spans="1:16" ht="12.75" customHeight="1" x14ac:dyDescent="0.25">
      <c r="A24" s="2"/>
      <c r="B24" s="2"/>
      <c r="C24" s="2"/>
      <c r="D24" s="148"/>
      <c r="E24" s="148"/>
      <c r="F24" s="148"/>
      <c r="G24" s="2"/>
      <c r="H24" s="2"/>
      <c r="I24" s="2"/>
      <c r="J24" s="2"/>
      <c r="K24" s="3"/>
      <c r="L24" s="3"/>
      <c r="M24" s="3"/>
      <c r="N24" s="3"/>
      <c r="O24" s="3"/>
      <c r="P24" s="3"/>
    </row>
    <row r="25" spans="1:16" ht="12.75" customHeight="1" x14ac:dyDescent="0.25">
      <c r="A25" s="4"/>
      <c r="B25" s="2"/>
      <c r="C25" s="2"/>
      <c r="D25" s="436"/>
      <c r="E25" s="148"/>
      <c r="F25" s="148"/>
      <c r="G25" s="2"/>
      <c r="H25" s="2"/>
      <c r="I25" s="2"/>
      <c r="J25" s="2"/>
      <c r="K25" s="3"/>
      <c r="L25" s="3"/>
      <c r="M25" s="3"/>
      <c r="N25" s="3"/>
      <c r="O25" s="3"/>
      <c r="P25" s="3"/>
    </row>
    <row r="26" spans="1:16" ht="12.75" customHeight="1" x14ac:dyDescent="0.25">
      <c r="A26" s="2"/>
      <c r="B26" s="4"/>
      <c r="C26" s="2"/>
      <c r="D26" s="148"/>
      <c r="E26" s="148"/>
      <c r="F26" s="148"/>
      <c r="G26" s="2"/>
      <c r="H26" s="2"/>
      <c r="I26" s="2"/>
      <c r="J26" s="2"/>
      <c r="K26" s="3"/>
      <c r="L26" s="3"/>
      <c r="M26" s="3"/>
      <c r="N26" s="3"/>
      <c r="O26" s="3"/>
      <c r="P26" s="3"/>
    </row>
    <row r="27" spans="1:16" ht="12.75" customHeight="1" x14ac:dyDescent="0.25">
      <c r="A27" s="2"/>
      <c r="B27" s="2"/>
      <c r="C27" s="2"/>
      <c r="D27" s="148"/>
      <c r="E27" s="148"/>
      <c r="F27" s="148"/>
      <c r="G27" s="2"/>
      <c r="H27" s="2"/>
      <c r="I27" s="2"/>
      <c r="J27" s="2"/>
      <c r="K27" s="3"/>
      <c r="L27" s="3"/>
      <c r="M27" s="3"/>
      <c r="N27" s="3"/>
      <c r="O27" s="3"/>
      <c r="P27" s="3"/>
    </row>
    <row r="28" spans="1:16" ht="12.75" customHeight="1" x14ac:dyDescent="0.25">
      <c r="A28" s="2"/>
      <c r="B28" s="2"/>
      <c r="C28" s="2"/>
      <c r="D28" s="148"/>
      <c r="E28" s="148"/>
      <c r="F28" s="148"/>
      <c r="G28" s="2"/>
      <c r="H28" s="2"/>
      <c r="I28" s="2"/>
      <c r="J28" s="2"/>
      <c r="K28" s="3"/>
      <c r="L28" s="3"/>
      <c r="M28" s="3"/>
      <c r="N28" s="3"/>
      <c r="O28" s="3"/>
      <c r="P28" s="3"/>
    </row>
    <row r="29" spans="1:16" ht="12.75" customHeight="1" x14ac:dyDescent="0.25">
      <c r="A29" s="2"/>
      <c r="B29" s="2"/>
      <c r="C29" s="2"/>
      <c r="D29" s="148"/>
      <c r="E29" s="148"/>
      <c r="F29" s="148"/>
      <c r="G29" s="2"/>
      <c r="H29" s="2"/>
      <c r="I29" s="2"/>
      <c r="J29" s="2"/>
      <c r="K29" s="3"/>
      <c r="L29" s="3"/>
      <c r="M29" s="3"/>
      <c r="N29" s="3"/>
      <c r="O29" s="3"/>
      <c r="P29" s="3"/>
    </row>
    <row r="30" spans="1:16" ht="12.75" customHeight="1" x14ac:dyDescent="0.25">
      <c r="A30" s="2"/>
      <c r="B30" s="2"/>
      <c r="C30" s="2"/>
      <c r="D30" s="148"/>
      <c r="E30" s="148"/>
      <c r="F30" s="148"/>
      <c r="G30" s="2"/>
      <c r="H30" s="2"/>
      <c r="I30" s="2"/>
      <c r="J30" s="2"/>
      <c r="K30" s="3"/>
      <c r="L30" s="3"/>
      <c r="M30" s="3"/>
      <c r="N30" s="3"/>
      <c r="O30" s="3"/>
      <c r="P30" s="3"/>
    </row>
    <row r="31" spans="1:16" ht="12.75" customHeight="1" x14ac:dyDescent="0.25">
      <c r="A31" s="2"/>
      <c r="B31" s="2"/>
      <c r="C31" s="2"/>
      <c r="D31" s="148"/>
      <c r="E31" s="148"/>
      <c r="F31" s="148"/>
      <c r="G31" s="2"/>
      <c r="H31" s="2"/>
      <c r="I31" s="2"/>
      <c r="J31" s="2"/>
      <c r="K31" s="3"/>
      <c r="L31" s="3"/>
      <c r="M31" s="3"/>
      <c r="N31" s="3"/>
      <c r="O31" s="3"/>
      <c r="P31" s="3"/>
    </row>
    <row r="32" spans="1:16" ht="12.75" customHeight="1" x14ac:dyDescent="0.25">
      <c r="A32" s="2"/>
      <c r="B32" s="2"/>
      <c r="C32" s="2"/>
      <c r="D32" s="148"/>
      <c r="E32" s="148"/>
      <c r="F32" s="148"/>
      <c r="G32" s="2"/>
      <c r="H32" s="2"/>
      <c r="I32" s="2"/>
      <c r="J32" s="2"/>
      <c r="K32" s="3"/>
      <c r="L32" s="3"/>
      <c r="M32" s="3"/>
      <c r="N32" s="3"/>
      <c r="O32" s="3"/>
      <c r="P32" s="3"/>
    </row>
    <row r="33" spans="1:16" ht="12.75" customHeight="1" x14ac:dyDescent="0.25">
      <c r="A33" s="2"/>
      <c r="B33" s="2"/>
      <c r="C33" s="2"/>
      <c r="D33" s="148"/>
      <c r="E33" s="148"/>
      <c r="F33" s="148"/>
      <c r="G33" s="2"/>
      <c r="H33" s="2"/>
      <c r="I33" s="2"/>
      <c r="J33" s="2"/>
      <c r="K33" s="3"/>
      <c r="L33" s="3"/>
      <c r="M33" s="3"/>
      <c r="N33" s="3"/>
      <c r="O33" s="3"/>
      <c r="P33" s="3"/>
    </row>
    <row r="34" spans="1:16" ht="12.75" customHeight="1" x14ac:dyDescent="0.25">
      <c r="A34" s="2"/>
      <c r="B34" s="2"/>
      <c r="C34" s="2"/>
      <c r="D34" s="148"/>
      <c r="E34" s="148"/>
      <c r="F34" s="148"/>
      <c r="G34" s="2"/>
      <c r="H34" s="2"/>
      <c r="I34" s="2"/>
      <c r="J34" s="2"/>
      <c r="K34" s="3"/>
      <c r="L34" s="3"/>
      <c r="M34" s="3"/>
      <c r="N34" s="3"/>
      <c r="O34" s="3"/>
      <c r="P34" s="3"/>
    </row>
    <row r="35" spans="1:16" ht="12.75" customHeight="1" x14ac:dyDescent="0.25">
      <c r="A35" s="2"/>
      <c r="B35" s="2"/>
      <c r="C35" s="2"/>
      <c r="D35" s="148"/>
      <c r="E35" s="148"/>
      <c r="F35" s="148"/>
      <c r="G35" s="2"/>
      <c r="H35" s="2"/>
      <c r="I35" s="2"/>
      <c r="J35" s="2"/>
      <c r="K35" s="3"/>
      <c r="L35" s="3"/>
      <c r="M35" s="3"/>
      <c r="N35" s="3"/>
      <c r="O35" s="3"/>
      <c r="P35" s="3"/>
    </row>
    <row r="36" spans="1:16" ht="12.75" customHeight="1" x14ac:dyDescent="0.25">
      <c r="A36" s="2"/>
      <c r="B36" s="2"/>
      <c r="C36" s="2"/>
      <c r="D36" s="148"/>
      <c r="E36" s="148"/>
      <c r="F36" s="148"/>
      <c r="G36" s="2"/>
      <c r="H36" s="2"/>
      <c r="I36" s="2"/>
      <c r="J36" s="2"/>
      <c r="K36" s="3"/>
      <c r="L36" s="3"/>
      <c r="M36" s="3"/>
      <c r="N36" s="3"/>
      <c r="O36" s="3"/>
      <c r="P36" s="3"/>
    </row>
    <row r="37" spans="1:16" ht="12.75" customHeight="1" x14ac:dyDescent="0.25">
      <c r="A37" s="2"/>
      <c r="B37" s="2"/>
      <c r="C37" s="2"/>
      <c r="D37" s="148"/>
      <c r="E37" s="148"/>
      <c r="F37" s="148"/>
      <c r="G37" s="2"/>
      <c r="H37" s="2"/>
      <c r="I37" s="2"/>
      <c r="J37" s="2"/>
      <c r="K37" s="3"/>
      <c r="L37" s="3"/>
      <c r="M37" s="3"/>
      <c r="N37" s="3"/>
      <c r="O37" s="3"/>
      <c r="P37" s="3"/>
    </row>
    <row r="38" spans="1:16" ht="12.75" customHeight="1" x14ac:dyDescent="0.25">
      <c r="A38" s="2"/>
      <c r="B38" s="2"/>
      <c r="C38" s="2"/>
      <c r="D38" s="148"/>
      <c r="E38" s="148"/>
      <c r="F38" s="148"/>
      <c r="G38" s="2"/>
      <c r="H38" s="2"/>
      <c r="I38" s="2"/>
      <c r="J38" s="2"/>
      <c r="K38" s="3"/>
      <c r="L38" s="3"/>
      <c r="M38" s="3"/>
      <c r="N38" s="3"/>
      <c r="O38" s="3"/>
      <c r="P38" s="3"/>
    </row>
  </sheetData>
  <mergeCells count="4">
    <mergeCell ref="A4:A8"/>
    <mergeCell ref="A9:A13"/>
    <mergeCell ref="A14:A18"/>
    <mergeCell ref="A19:A23"/>
  </mergeCells>
  <pageMargins left="0.7" right="0.7" top="0.78740157499999996" bottom="0.78740157499999996"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C15" sqref="C15:C16"/>
    </sheetView>
  </sheetViews>
  <sheetFormatPr defaultColWidth="17.28515625" defaultRowHeight="15" customHeight="1" x14ac:dyDescent="0.2"/>
  <cols>
    <col min="1" max="1" width="12.85546875" customWidth="1"/>
    <col min="2" max="2" width="58.140625" customWidth="1"/>
    <col min="3" max="3" width="11.85546875" customWidth="1"/>
    <col min="4" max="4" width="17.5703125" customWidth="1"/>
    <col min="5" max="13" width="9.140625" customWidth="1"/>
  </cols>
  <sheetData>
    <row r="1" spans="1:13" ht="15.75" customHeight="1" x14ac:dyDescent="0.25">
      <c r="A1" s="164" t="s">
        <v>656</v>
      </c>
      <c r="B1" s="184"/>
      <c r="C1" s="155"/>
      <c r="D1" s="184"/>
      <c r="E1" s="184"/>
      <c r="F1" s="184"/>
      <c r="G1" s="184"/>
      <c r="H1" s="184"/>
      <c r="I1" s="184"/>
      <c r="J1" s="184"/>
      <c r="K1" s="184"/>
      <c r="L1" s="184"/>
      <c r="M1" s="184"/>
    </row>
    <row r="2" spans="1:13" ht="13.5" customHeight="1" x14ac:dyDescent="0.2">
      <c r="A2" s="184"/>
      <c r="B2" s="184"/>
      <c r="C2" s="190" t="s">
        <v>427</v>
      </c>
      <c r="D2" s="184"/>
      <c r="E2" s="184"/>
      <c r="F2" s="184"/>
      <c r="G2" s="184"/>
      <c r="H2" s="184"/>
      <c r="I2" s="184"/>
      <c r="J2" s="184"/>
      <c r="K2" s="184"/>
      <c r="L2" s="184"/>
      <c r="M2" s="184"/>
    </row>
    <row r="3" spans="1:13" ht="13.5" customHeight="1" x14ac:dyDescent="0.2">
      <c r="A3" s="1022" t="s">
        <v>575</v>
      </c>
      <c r="B3" s="812"/>
      <c r="C3" s="151">
        <v>4860.8783800000001</v>
      </c>
      <c r="D3" s="184"/>
      <c r="E3" s="184"/>
      <c r="F3" s="184"/>
      <c r="G3" s="184"/>
      <c r="H3" s="184"/>
      <c r="I3" s="184"/>
      <c r="J3" s="184"/>
      <c r="K3" s="184"/>
      <c r="L3" s="184"/>
      <c r="M3" s="184"/>
    </row>
    <row r="4" spans="1:13" ht="13.5" customHeight="1" x14ac:dyDescent="0.2">
      <c r="A4" s="336" t="s">
        <v>617</v>
      </c>
      <c r="B4" s="193" t="s">
        <v>799</v>
      </c>
      <c r="C4" s="186">
        <v>2256.8110000000001</v>
      </c>
      <c r="D4" s="192"/>
      <c r="E4" s="191"/>
      <c r="F4" s="184"/>
      <c r="G4" s="184"/>
      <c r="H4" s="184"/>
      <c r="I4" s="184"/>
      <c r="J4" s="184"/>
      <c r="K4" s="184"/>
      <c r="L4" s="184"/>
      <c r="M4" s="184"/>
    </row>
    <row r="5" spans="1:13" ht="12.75" customHeight="1" x14ac:dyDescent="0.2">
      <c r="A5" s="1023" t="s">
        <v>707</v>
      </c>
      <c r="B5" s="193" t="s">
        <v>800</v>
      </c>
      <c r="C5" s="210">
        <v>1320.4</v>
      </c>
      <c r="D5" s="51"/>
      <c r="E5" s="51"/>
      <c r="F5" s="51"/>
      <c r="G5" s="184"/>
      <c r="H5" s="184"/>
      <c r="I5" s="184"/>
      <c r="J5" s="184"/>
      <c r="K5" s="184"/>
      <c r="L5" s="184"/>
      <c r="M5" s="184"/>
    </row>
    <row r="6" spans="1:13" ht="12.75" customHeight="1" x14ac:dyDescent="0.2">
      <c r="A6" s="854"/>
      <c r="B6" s="338" t="s">
        <v>801</v>
      </c>
      <c r="C6" s="204">
        <v>113</v>
      </c>
      <c r="D6" s="51"/>
      <c r="E6" s="51"/>
      <c r="F6" s="51"/>
      <c r="G6" s="184"/>
      <c r="H6" s="184"/>
      <c r="I6" s="184"/>
      <c r="J6" s="184"/>
      <c r="K6" s="184"/>
      <c r="L6" s="184"/>
      <c r="M6" s="184"/>
    </row>
    <row r="7" spans="1:13" ht="12.75" customHeight="1" x14ac:dyDescent="0.2">
      <c r="A7" s="854"/>
      <c r="B7" s="338" t="s">
        <v>803</v>
      </c>
      <c r="C7" s="204"/>
      <c r="D7" s="51"/>
      <c r="E7" s="51"/>
      <c r="F7" s="51"/>
      <c r="G7" s="184"/>
      <c r="H7" s="184"/>
      <c r="I7" s="184"/>
      <c r="J7" s="184"/>
      <c r="K7" s="184"/>
      <c r="L7" s="184"/>
      <c r="M7" s="184"/>
    </row>
    <row r="8" spans="1:13" ht="12.75" customHeight="1" x14ac:dyDescent="0.2">
      <c r="A8" s="854"/>
      <c r="B8" s="338" t="s">
        <v>804</v>
      </c>
      <c r="C8" s="204">
        <v>30</v>
      </c>
      <c r="D8" s="51"/>
      <c r="E8" s="51"/>
      <c r="F8" s="51"/>
      <c r="G8" s="184"/>
      <c r="H8" s="184"/>
      <c r="I8" s="184"/>
      <c r="J8" s="184"/>
      <c r="K8" s="184"/>
      <c r="L8" s="184"/>
      <c r="M8" s="184"/>
    </row>
    <row r="9" spans="1:13" ht="12.75" customHeight="1" x14ac:dyDescent="0.2">
      <c r="A9" s="854"/>
      <c r="B9" s="338" t="s">
        <v>805</v>
      </c>
      <c r="C9" s="204">
        <v>287.56389999999999</v>
      </c>
      <c r="D9" s="51"/>
      <c r="E9" s="51"/>
      <c r="F9" s="51"/>
      <c r="G9" s="184"/>
      <c r="H9" s="184"/>
      <c r="I9" s="184"/>
      <c r="J9" s="184"/>
      <c r="K9" s="184"/>
      <c r="L9" s="184"/>
      <c r="M9" s="184"/>
    </row>
    <row r="10" spans="1:13" ht="12.75" customHeight="1" x14ac:dyDescent="0.2">
      <c r="A10" s="854"/>
      <c r="B10" s="338" t="s">
        <v>806</v>
      </c>
      <c r="C10" s="204"/>
      <c r="D10" s="268"/>
      <c r="E10" s="268"/>
      <c r="F10" s="269"/>
      <c r="G10" s="184"/>
      <c r="H10" s="184"/>
      <c r="I10" s="184"/>
      <c r="J10" s="184"/>
      <c r="K10" s="184"/>
      <c r="L10" s="184"/>
      <c r="M10" s="184"/>
    </row>
    <row r="11" spans="1:13" ht="12.75" customHeight="1" x14ac:dyDescent="0.2">
      <c r="A11" s="854"/>
      <c r="B11" s="338" t="s">
        <v>808</v>
      </c>
      <c r="C11" s="204"/>
      <c r="D11" s="269"/>
      <c r="E11" s="268"/>
      <c r="F11" s="269"/>
      <c r="G11" s="184"/>
      <c r="H11" s="184"/>
      <c r="I11" s="184"/>
      <c r="J11" s="184"/>
      <c r="K11" s="184"/>
      <c r="L11" s="184"/>
      <c r="M11" s="184"/>
    </row>
    <row r="12" spans="1:13" ht="13.5" customHeight="1" x14ac:dyDescent="0.2">
      <c r="A12" s="854"/>
      <c r="B12" s="338" t="s">
        <v>809</v>
      </c>
      <c r="C12" s="204">
        <v>351.17500000000001</v>
      </c>
      <c r="D12" s="269"/>
      <c r="E12" s="269"/>
      <c r="F12" s="269"/>
      <c r="G12" s="184"/>
      <c r="H12" s="184"/>
      <c r="I12" s="184"/>
      <c r="J12" s="184"/>
      <c r="K12" s="184"/>
      <c r="L12" s="184"/>
      <c r="M12" s="184"/>
    </row>
    <row r="13" spans="1:13" ht="13.5" customHeight="1" x14ac:dyDescent="0.2">
      <c r="A13" s="855"/>
      <c r="B13" s="381" t="s">
        <v>692</v>
      </c>
      <c r="C13" s="151">
        <f>SUM(C5:C12)</f>
        <v>2102.1389000000004</v>
      </c>
      <c r="D13" s="270"/>
      <c r="E13" s="270"/>
      <c r="F13" s="270"/>
      <c r="G13" s="184"/>
      <c r="H13" s="184"/>
      <c r="I13" s="184"/>
      <c r="J13" s="184"/>
      <c r="K13" s="184"/>
      <c r="L13" s="184"/>
      <c r="M13" s="184"/>
    </row>
    <row r="14" spans="1:13" ht="13.5" customHeight="1" x14ac:dyDescent="0.2">
      <c r="A14" s="1022" t="s">
        <v>760</v>
      </c>
      <c r="B14" s="812"/>
      <c r="C14" s="168">
        <f>C3+C4-C13</f>
        <v>5015.5504799999999</v>
      </c>
      <c r="D14" s="51"/>
      <c r="E14" s="51"/>
      <c r="F14" s="51"/>
      <c r="G14" s="184"/>
      <c r="H14" s="184"/>
      <c r="I14" s="184"/>
      <c r="J14" s="184"/>
      <c r="K14" s="184"/>
      <c r="L14" s="184"/>
      <c r="M14" s="184"/>
    </row>
    <row r="15" spans="1:13" ht="12.75" customHeight="1" x14ac:dyDescent="0.2">
      <c r="A15" s="51"/>
      <c r="B15" s="51"/>
      <c r="C15" s="290"/>
      <c r="D15" s="51"/>
      <c r="E15" s="51"/>
      <c r="F15" s="51"/>
      <c r="G15" s="184"/>
      <c r="H15" s="184"/>
      <c r="I15" s="184"/>
      <c r="J15" s="184"/>
      <c r="K15" s="184"/>
      <c r="L15" s="184"/>
      <c r="M15" s="184"/>
    </row>
    <row r="16" spans="1:13" ht="12.75" customHeight="1" x14ac:dyDescent="0.2">
      <c r="A16" s="51"/>
      <c r="B16" s="51"/>
      <c r="C16" s="290"/>
      <c r="D16" s="51"/>
      <c r="E16" s="51"/>
      <c r="F16" s="51"/>
      <c r="G16" s="184"/>
      <c r="H16" s="184"/>
      <c r="I16" s="184"/>
      <c r="J16" s="184"/>
      <c r="K16" s="184"/>
      <c r="L16" s="184"/>
      <c r="M16" s="184"/>
    </row>
    <row r="17" spans="1:13" ht="12.75" customHeight="1" x14ac:dyDescent="0.2">
      <c r="A17" s="383"/>
      <c r="B17" s="51"/>
      <c r="C17" s="290"/>
      <c r="D17" s="51"/>
      <c r="E17" s="51"/>
      <c r="F17" s="51"/>
      <c r="G17" s="184"/>
      <c r="H17" s="184"/>
      <c r="I17" s="184"/>
      <c r="J17" s="184"/>
      <c r="K17" s="184"/>
      <c r="L17" s="184"/>
      <c r="M17" s="184"/>
    </row>
    <row r="18" spans="1:13" ht="12.75" customHeight="1" x14ac:dyDescent="0.2">
      <c r="A18" s="51"/>
      <c r="B18" s="51"/>
      <c r="C18" s="290"/>
      <c r="D18" s="51"/>
      <c r="E18" s="51"/>
      <c r="F18" s="51"/>
      <c r="G18" s="184"/>
      <c r="H18" s="184"/>
      <c r="I18" s="184"/>
      <c r="J18" s="184"/>
      <c r="K18" s="184"/>
      <c r="L18" s="184"/>
      <c r="M18" s="184"/>
    </row>
    <row r="19" spans="1:13" ht="12.75" customHeight="1" x14ac:dyDescent="0.2">
      <c r="A19" s="425"/>
      <c r="B19" s="51"/>
      <c r="C19" s="290"/>
      <c r="D19" s="51"/>
      <c r="E19" s="51"/>
      <c r="F19" s="51"/>
      <c r="G19" s="184"/>
      <c r="H19" s="184"/>
      <c r="I19" s="184"/>
      <c r="J19" s="184"/>
      <c r="K19" s="184"/>
      <c r="L19" s="184"/>
      <c r="M19" s="184"/>
    </row>
    <row r="20" spans="1:13" ht="12.75" customHeight="1" x14ac:dyDescent="0.2">
      <c r="A20" s="426"/>
      <c r="B20" s="51"/>
      <c r="C20" s="290"/>
      <c r="D20" s="51"/>
      <c r="E20" s="51"/>
      <c r="F20" s="51"/>
      <c r="G20" s="184"/>
      <c r="H20" s="184"/>
      <c r="I20" s="184"/>
      <c r="J20" s="184"/>
      <c r="K20" s="184"/>
      <c r="L20" s="184"/>
      <c r="M20" s="184"/>
    </row>
    <row r="21" spans="1:13" ht="12.75" customHeight="1" x14ac:dyDescent="0.2">
      <c r="A21" s="51"/>
      <c r="B21" s="51"/>
      <c r="C21" s="290"/>
      <c r="D21" s="51"/>
      <c r="E21" s="51"/>
      <c r="F21" s="51"/>
      <c r="G21" s="184"/>
      <c r="H21" s="184"/>
      <c r="I21" s="184"/>
      <c r="J21" s="184"/>
      <c r="K21" s="184"/>
      <c r="L21" s="184"/>
      <c r="M21" s="184"/>
    </row>
    <row r="22" spans="1:13" ht="12.75" customHeight="1" x14ac:dyDescent="0.2">
      <c r="A22" s="51"/>
      <c r="B22" s="51"/>
      <c r="C22" s="290"/>
      <c r="D22" s="51"/>
      <c r="E22" s="51"/>
      <c r="F22" s="51"/>
      <c r="G22" s="184"/>
      <c r="H22" s="184"/>
      <c r="I22" s="184"/>
      <c r="J22" s="184"/>
      <c r="K22" s="184"/>
      <c r="L22" s="184"/>
      <c r="M22" s="184"/>
    </row>
    <row r="23" spans="1:13" ht="12.75" customHeight="1" x14ac:dyDescent="0.2">
      <c r="A23" s="51"/>
      <c r="B23" s="51"/>
      <c r="C23" s="290"/>
      <c r="D23" s="51"/>
      <c r="E23" s="51"/>
      <c r="F23" s="51"/>
      <c r="G23" s="184"/>
      <c r="H23" s="184"/>
      <c r="I23" s="184"/>
      <c r="J23" s="184"/>
      <c r="K23" s="184"/>
      <c r="L23" s="184"/>
      <c r="M23" s="184"/>
    </row>
    <row r="24" spans="1:13" ht="12.75" customHeight="1" x14ac:dyDescent="0.2">
      <c r="A24" s="51"/>
      <c r="B24" s="51"/>
      <c r="C24" s="290"/>
      <c r="D24" s="51"/>
      <c r="E24" s="51"/>
      <c r="F24" s="51"/>
      <c r="G24" s="184"/>
      <c r="H24" s="184"/>
      <c r="I24" s="184"/>
      <c r="J24" s="184"/>
      <c r="K24" s="184"/>
      <c r="L24" s="184"/>
      <c r="M24" s="184"/>
    </row>
    <row r="25" spans="1:13" ht="12.75" customHeight="1" x14ac:dyDescent="0.2">
      <c r="A25" s="51"/>
      <c r="B25" s="51"/>
      <c r="C25" s="290"/>
      <c r="D25" s="51"/>
      <c r="E25" s="51"/>
      <c r="F25" s="51"/>
      <c r="G25" s="184"/>
      <c r="H25" s="184"/>
      <c r="I25" s="184"/>
      <c r="J25" s="184"/>
      <c r="K25" s="184"/>
      <c r="L25" s="184"/>
      <c r="M25" s="184"/>
    </row>
    <row r="26" spans="1:13" ht="12.75" customHeight="1" x14ac:dyDescent="0.2">
      <c r="A26" s="51"/>
      <c r="B26" s="51"/>
      <c r="C26" s="290"/>
      <c r="D26" s="51"/>
      <c r="E26" s="51"/>
      <c r="F26" s="51"/>
      <c r="G26" s="184"/>
      <c r="H26" s="184"/>
      <c r="I26" s="184"/>
      <c r="J26" s="184"/>
      <c r="K26" s="184"/>
      <c r="L26" s="184"/>
      <c r="M26" s="184"/>
    </row>
    <row r="27" spans="1:13" ht="12.75" customHeight="1" x14ac:dyDescent="0.2">
      <c r="A27" s="51"/>
      <c r="B27" s="51"/>
      <c r="C27" s="290"/>
      <c r="D27" s="51"/>
      <c r="E27" s="51"/>
      <c r="F27" s="51"/>
      <c r="G27" s="184"/>
      <c r="H27" s="184"/>
      <c r="I27" s="184"/>
      <c r="J27" s="184"/>
      <c r="K27" s="184"/>
      <c r="L27" s="184"/>
      <c r="M27" s="184"/>
    </row>
  </sheetData>
  <mergeCells count="3">
    <mergeCell ref="A14:B14"/>
    <mergeCell ref="A3:B3"/>
    <mergeCell ref="A5:A13"/>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election activeCell="C12" sqref="C12"/>
    </sheetView>
  </sheetViews>
  <sheetFormatPr defaultColWidth="17.28515625" defaultRowHeight="15" customHeight="1" x14ac:dyDescent="0.2"/>
  <cols>
    <col min="1" max="1" width="12.7109375" customWidth="1"/>
    <col min="2" max="2" width="44.85546875" customWidth="1"/>
    <col min="3" max="3" width="11.5703125" customWidth="1"/>
    <col min="4" max="4" width="9.140625" customWidth="1"/>
    <col min="5" max="5" width="10" customWidth="1"/>
    <col min="6" max="13" width="9.140625" customWidth="1"/>
  </cols>
  <sheetData>
    <row r="1" spans="1:13" ht="15.75" customHeight="1" x14ac:dyDescent="0.25">
      <c r="A1" s="164" t="s">
        <v>662</v>
      </c>
      <c r="B1" s="51"/>
      <c r="C1" s="3"/>
      <c r="D1" s="51"/>
      <c r="E1" s="51"/>
      <c r="F1" s="51"/>
      <c r="G1" s="51"/>
      <c r="H1" s="51"/>
      <c r="I1" s="3"/>
      <c r="J1" s="3"/>
      <c r="K1" s="3"/>
      <c r="L1" s="3"/>
      <c r="M1" s="3"/>
    </row>
    <row r="2" spans="1:13" ht="13.5" customHeight="1" x14ac:dyDescent="0.25">
      <c r="A2" s="51"/>
      <c r="B2" s="51"/>
      <c r="C2" s="190" t="s">
        <v>427</v>
      </c>
      <c r="D2" s="51"/>
      <c r="E2" s="51"/>
      <c r="F2" s="51"/>
      <c r="G2" s="51"/>
      <c r="H2" s="51"/>
      <c r="I2" s="3"/>
      <c r="J2" s="3"/>
      <c r="K2" s="3"/>
      <c r="L2" s="3"/>
      <c r="M2" s="3"/>
    </row>
    <row r="3" spans="1:13" ht="13.5" customHeight="1" x14ac:dyDescent="0.25">
      <c r="A3" s="1022" t="s">
        <v>575</v>
      </c>
      <c r="B3" s="812"/>
      <c r="C3" s="151">
        <v>18206.209309999998</v>
      </c>
      <c r="D3" s="191"/>
      <c r="E3" s="192"/>
      <c r="F3" s="191"/>
      <c r="G3" s="51"/>
      <c r="H3" s="51"/>
      <c r="I3" s="3"/>
      <c r="J3" s="3"/>
      <c r="K3" s="3"/>
      <c r="L3" s="3"/>
      <c r="M3" s="3"/>
    </row>
    <row r="4" spans="1:13" ht="12.75" customHeight="1" x14ac:dyDescent="0.25">
      <c r="A4" s="1023" t="s">
        <v>617</v>
      </c>
      <c r="B4" s="193" t="s">
        <v>670</v>
      </c>
      <c r="C4" s="186">
        <v>21523.49611</v>
      </c>
      <c r="D4" s="191"/>
      <c r="E4" s="192"/>
      <c r="F4" s="191"/>
      <c r="G4" s="51"/>
      <c r="H4" s="51"/>
      <c r="I4" s="3"/>
      <c r="J4" s="3"/>
      <c r="K4" s="3"/>
      <c r="L4" s="3"/>
      <c r="M4" s="3"/>
    </row>
    <row r="5" spans="1:13" ht="12.75" customHeight="1" x14ac:dyDescent="0.25">
      <c r="A5" s="854"/>
      <c r="B5" s="252" t="s">
        <v>655</v>
      </c>
      <c r="C5" s="204"/>
      <c r="D5" s="191"/>
      <c r="E5" s="191"/>
      <c r="F5" s="191"/>
      <c r="G5" s="191"/>
      <c r="H5" s="51"/>
      <c r="I5" s="3"/>
      <c r="J5" s="3"/>
      <c r="K5" s="3"/>
      <c r="L5" s="3"/>
      <c r="M5" s="3"/>
    </row>
    <row r="6" spans="1:13" ht="12.75" customHeight="1" x14ac:dyDescent="0.25">
      <c r="A6" s="854"/>
      <c r="B6" s="252" t="s">
        <v>661</v>
      </c>
      <c r="C6" s="204"/>
      <c r="D6" s="192"/>
      <c r="E6" s="191"/>
      <c r="F6" s="191"/>
      <c r="G6" s="191"/>
      <c r="H6" s="51"/>
      <c r="I6" s="3"/>
      <c r="J6" s="3"/>
      <c r="K6" s="3"/>
      <c r="L6" s="3"/>
      <c r="M6" s="3"/>
    </row>
    <row r="7" spans="1:13" ht="12.75" customHeight="1" x14ac:dyDescent="0.25">
      <c r="A7" s="854"/>
      <c r="B7" s="252" t="s">
        <v>732</v>
      </c>
      <c r="C7" s="204"/>
      <c r="D7" s="192"/>
      <c r="E7" s="192"/>
      <c r="F7" s="192"/>
      <c r="G7" s="192"/>
      <c r="H7" s="51"/>
      <c r="I7" s="3"/>
      <c r="J7" s="3"/>
      <c r="K7" s="3"/>
      <c r="L7" s="3"/>
      <c r="M7" s="3"/>
    </row>
    <row r="8" spans="1:13" ht="12.75" customHeight="1" x14ac:dyDescent="0.25">
      <c r="A8" s="854"/>
      <c r="B8" s="252" t="s">
        <v>689</v>
      </c>
      <c r="C8" s="204"/>
      <c r="D8" s="192"/>
      <c r="E8" s="192"/>
      <c r="F8" s="192"/>
      <c r="G8" s="192"/>
      <c r="H8" s="51"/>
      <c r="I8" s="3"/>
      <c r="J8" s="3"/>
      <c r="K8" s="3"/>
      <c r="L8" s="3"/>
      <c r="M8" s="3"/>
    </row>
    <row r="9" spans="1:13" ht="13.5" customHeight="1" x14ac:dyDescent="0.25">
      <c r="A9" s="854"/>
      <c r="B9" s="252" t="s">
        <v>691</v>
      </c>
      <c r="C9" s="204"/>
      <c r="D9" s="192"/>
      <c r="E9" s="191"/>
      <c r="F9" s="191"/>
      <c r="G9" s="191"/>
      <c r="H9" s="51"/>
      <c r="I9" s="3"/>
      <c r="J9" s="3"/>
      <c r="K9" s="3"/>
      <c r="L9" s="3"/>
      <c r="M9" s="3"/>
    </row>
    <row r="10" spans="1:13" ht="13.5" customHeight="1" x14ac:dyDescent="0.25">
      <c r="A10" s="855"/>
      <c r="B10" s="253" t="s">
        <v>692</v>
      </c>
      <c r="C10" s="151">
        <f>SUM(C4:C9)</f>
        <v>21523.49611</v>
      </c>
      <c r="D10" s="51"/>
      <c r="E10" s="51"/>
      <c r="F10" s="51"/>
      <c r="G10" s="51"/>
      <c r="H10" s="51"/>
      <c r="I10" s="3"/>
      <c r="J10" s="3"/>
      <c r="K10" s="3"/>
      <c r="L10" s="3"/>
      <c r="M10" s="3"/>
    </row>
    <row r="11" spans="1:13" ht="12.75" customHeight="1" x14ac:dyDescent="0.25">
      <c r="A11" s="1023" t="s">
        <v>707</v>
      </c>
      <c r="B11" s="193" t="s">
        <v>733</v>
      </c>
      <c r="C11" s="186">
        <v>2331.42524</v>
      </c>
      <c r="D11" s="268"/>
      <c r="E11" s="268"/>
      <c r="F11" s="268"/>
      <c r="G11" s="269"/>
      <c r="H11" s="51"/>
      <c r="I11" s="3"/>
      <c r="J11" s="3"/>
      <c r="K11" s="3"/>
      <c r="L11" s="3"/>
      <c r="M11" s="3"/>
    </row>
    <row r="12" spans="1:13" ht="12.75" customHeight="1" x14ac:dyDescent="0.25">
      <c r="A12" s="854"/>
      <c r="B12" s="252" t="s">
        <v>754</v>
      </c>
      <c r="C12" s="204"/>
      <c r="D12" s="269"/>
      <c r="E12" s="269"/>
      <c r="F12" s="268"/>
      <c r="G12" s="269"/>
      <c r="H12" s="51"/>
      <c r="I12" s="3"/>
      <c r="J12" s="3"/>
      <c r="K12" s="3"/>
      <c r="L12" s="3"/>
      <c r="M12" s="3"/>
    </row>
    <row r="13" spans="1:13" ht="12.75" customHeight="1" x14ac:dyDescent="0.25">
      <c r="A13" s="854"/>
      <c r="B13" s="252" t="s">
        <v>755</v>
      </c>
      <c r="C13" s="204"/>
      <c r="D13" s="269"/>
      <c r="E13" s="269"/>
      <c r="F13" s="269"/>
      <c r="G13" s="269"/>
      <c r="H13" s="51"/>
      <c r="I13" s="3"/>
      <c r="J13" s="3"/>
      <c r="K13" s="3"/>
      <c r="L13" s="3"/>
      <c r="M13" s="3"/>
    </row>
    <row r="14" spans="1:13" ht="12.75" customHeight="1" x14ac:dyDescent="0.25">
      <c r="A14" s="854"/>
      <c r="B14" s="252" t="s">
        <v>763</v>
      </c>
      <c r="C14" s="204"/>
      <c r="D14" s="270"/>
      <c r="E14" s="270"/>
      <c r="F14" s="270"/>
      <c r="G14" s="270"/>
      <c r="H14" s="51"/>
      <c r="I14" s="3"/>
      <c r="J14" s="3"/>
      <c r="K14" s="3"/>
      <c r="L14" s="3"/>
      <c r="M14" s="3"/>
    </row>
    <row r="15" spans="1:13" ht="13.5" customHeight="1" x14ac:dyDescent="0.25">
      <c r="A15" s="854"/>
      <c r="B15" s="271" t="s">
        <v>757</v>
      </c>
      <c r="C15" s="214"/>
      <c r="D15" s="270"/>
      <c r="E15" s="270"/>
      <c r="F15" s="270"/>
      <c r="G15" s="270"/>
      <c r="H15" s="51"/>
      <c r="I15" s="3"/>
      <c r="J15" s="3"/>
      <c r="K15" s="3"/>
      <c r="L15" s="3"/>
      <c r="M15" s="3"/>
    </row>
    <row r="16" spans="1:13" ht="13.5" customHeight="1" x14ac:dyDescent="0.25">
      <c r="A16" s="855"/>
      <c r="B16" s="253" t="s">
        <v>692</v>
      </c>
      <c r="C16" s="151">
        <f>SUM(C11:C15)</f>
        <v>2331.42524</v>
      </c>
      <c r="D16" s="51"/>
      <c r="E16" s="51"/>
      <c r="F16" s="51"/>
      <c r="G16" s="51"/>
      <c r="H16" s="51"/>
      <c r="I16" s="3"/>
      <c r="J16" s="3"/>
      <c r="K16" s="3"/>
      <c r="L16" s="3"/>
      <c r="M16" s="3"/>
    </row>
    <row r="17" spans="1:13" ht="13.5" customHeight="1" x14ac:dyDescent="0.25">
      <c r="A17" s="1022" t="s">
        <v>760</v>
      </c>
      <c r="B17" s="812"/>
      <c r="C17" s="151">
        <f>C3+C10-C16</f>
        <v>37398.280180000002</v>
      </c>
      <c r="D17" s="51"/>
      <c r="E17" s="51"/>
      <c r="F17" s="51"/>
      <c r="G17" s="51"/>
      <c r="H17" s="51"/>
      <c r="I17" s="3"/>
      <c r="J17" s="3"/>
      <c r="K17" s="3"/>
      <c r="L17" s="3"/>
      <c r="M17" s="3"/>
    </row>
    <row r="18" spans="1:13" ht="12.75" customHeight="1" x14ac:dyDescent="0.25">
      <c r="A18" s="51"/>
      <c r="B18" s="51"/>
      <c r="C18" s="290"/>
      <c r="D18" s="51"/>
      <c r="E18" s="51"/>
      <c r="F18" s="51"/>
      <c r="G18" s="51"/>
      <c r="H18" s="51"/>
      <c r="I18" s="3"/>
      <c r="J18" s="3"/>
      <c r="K18" s="3"/>
      <c r="L18" s="3"/>
      <c r="M18" s="3"/>
    </row>
    <row r="19" spans="1:13" ht="12.75" customHeight="1" x14ac:dyDescent="0.25">
      <c r="A19" s="2" t="s">
        <v>410</v>
      </c>
      <c r="B19" s="51"/>
      <c r="C19" s="290"/>
      <c r="D19" s="51"/>
      <c r="E19" s="51"/>
      <c r="F19" s="51"/>
      <c r="G19" s="51"/>
      <c r="H19" s="51"/>
      <c r="I19" s="3"/>
      <c r="J19" s="3"/>
      <c r="K19" s="3"/>
      <c r="L19" s="3"/>
      <c r="M19" s="3"/>
    </row>
    <row r="20" spans="1:13" ht="12.75" customHeight="1" x14ac:dyDescent="0.25">
      <c r="A20" s="2" t="s">
        <v>762</v>
      </c>
      <c r="B20" s="51"/>
      <c r="C20" s="290"/>
      <c r="D20" s="51"/>
      <c r="E20" s="51"/>
      <c r="F20" s="51"/>
      <c r="G20" s="51"/>
      <c r="H20" s="51"/>
      <c r="I20" s="3"/>
      <c r="J20" s="3"/>
      <c r="K20" s="3"/>
      <c r="L20" s="3"/>
      <c r="M20" s="3"/>
    </row>
    <row r="21" spans="1:13" ht="12.75" customHeight="1" x14ac:dyDescent="0.25">
      <c r="A21" s="51"/>
      <c r="B21" s="51"/>
      <c r="C21" s="290"/>
      <c r="D21" s="51"/>
      <c r="E21" s="51"/>
      <c r="F21" s="51"/>
      <c r="G21" s="51"/>
      <c r="H21" s="51"/>
      <c r="I21" s="3"/>
      <c r="J21" s="3"/>
      <c r="K21" s="3"/>
      <c r="L21" s="3"/>
      <c r="M21" s="3"/>
    </row>
    <row r="22" spans="1:13" ht="12.75" customHeight="1" x14ac:dyDescent="0.25">
      <c r="A22" s="51"/>
      <c r="B22" s="51"/>
      <c r="C22" s="290"/>
      <c r="D22" s="51"/>
      <c r="E22" s="51"/>
      <c r="F22" s="51"/>
      <c r="G22" s="51"/>
      <c r="H22" s="51"/>
      <c r="I22" s="3"/>
      <c r="J22" s="3"/>
      <c r="K22" s="3"/>
      <c r="L22" s="3"/>
      <c r="M22" s="3"/>
    </row>
    <row r="23" spans="1:13" ht="12.75" customHeight="1" x14ac:dyDescent="0.25">
      <c r="A23" s="51"/>
      <c r="B23" s="51"/>
      <c r="C23" s="290"/>
      <c r="D23" s="51"/>
      <c r="E23" s="51"/>
      <c r="F23" s="51"/>
      <c r="G23" s="51"/>
      <c r="H23" s="51"/>
      <c r="I23" s="3"/>
      <c r="J23" s="3"/>
      <c r="K23" s="3"/>
      <c r="L23" s="3"/>
      <c r="M23" s="3"/>
    </row>
    <row r="24" spans="1:13" ht="12.75" customHeight="1" x14ac:dyDescent="0.25">
      <c r="A24" s="51"/>
      <c r="B24" s="51"/>
      <c r="C24" s="290"/>
      <c r="D24" s="51"/>
      <c r="E24" s="51"/>
      <c r="F24" s="51"/>
      <c r="G24" s="51"/>
      <c r="H24" s="51"/>
      <c r="I24" s="3"/>
      <c r="J24" s="3"/>
      <c r="K24" s="3"/>
      <c r="L24" s="3"/>
      <c r="M24" s="3"/>
    </row>
    <row r="25" spans="1:13" ht="12.75" customHeight="1" x14ac:dyDescent="0.25">
      <c r="A25" s="51"/>
      <c r="B25" s="51"/>
      <c r="C25" s="290"/>
      <c r="D25" s="51"/>
      <c r="E25" s="51"/>
      <c r="F25" s="51"/>
      <c r="G25" s="51"/>
      <c r="H25" s="51"/>
      <c r="I25" s="3"/>
      <c r="J25" s="3"/>
      <c r="K25" s="3"/>
      <c r="L25" s="3"/>
      <c r="M25" s="3"/>
    </row>
    <row r="26" spans="1:13" ht="12.75" customHeight="1" x14ac:dyDescent="0.25">
      <c r="A26" s="51"/>
      <c r="B26" s="51"/>
      <c r="C26" s="290"/>
      <c r="D26" s="51"/>
      <c r="E26" s="51"/>
      <c r="F26" s="51"/>
      <c r="G26" s="51"/>
      <c r="H26" s="51"/>
      <c r="I26" s="3"/>
      <c r="J26" s="3"/>
      <c r="K26" s="3"/>
      <c r="L26" s="3"/>
      <c r="M26" s="3"/>
    </row>
    <row r="27" spans="1:13" ht="12.75" customHeight="1" x14ac:dyDescent="0.25">
      <c r="A27" s="51"/>
      <c r="B27" s="51"/>
      <c r="C27" s="290"/>
      <c r="D27" s="51"/>
      <c r="E27" s="51"/>
      <c r="F27" s="51"/>
      <c r="G27" s="51"/>
      <c r="H27" s="51"/>
      <c r="I27" s="3"/>
      <c r="J27" s="3"/>
      <c r="K27" s="3"/>
      <c r="L27" s="3"/>
      <c r="M27" s="3"/>
    </row>
    <row r="28" spans="1:13" ht="12.75" customHeight="1" x14ac:dyDescent="0.25">
      <c r="A28" s="51"/>
      <c r="B28" s="51"/>
      <c r="C28" s="290"/>
      <c r="D28" s="51"/>
      <c r="E28" s="51"/>
      <c r="F28" s="51"/>
      <c r="G28" s="51"/>
      <c r="H28" s="51"/>
      <c r="I28" s="3"/>
      <c r="J28" s="3"/>
      <c r="K28" s="3"/>
      <c r="L28" s="3"/>
      <c r="M28" s="3"/>
    </row>
    <row r="29" spans="1:13" ht="12.75" customHeight="1" x14ac:dyDescent="0.25">
      <c r="A29" s="51"/>
      <c r="B29" s="51"/>
      <c r="C29" s="290"/>
      <c r="D29" s="51"/>
      <c r="E29" s="51"/>
      <c r="F29" s="51"/>
      <c r="G29" s="51"/>
      <c r="H29" s="51"/>
      <c r="I29" s="3"/>
      <c r="J29" s="3"/>
      <c r="K29" s="3"/>
      <c r="L29" s="3"/>
      <c r="M29" s="3"/>
    </row>
    <row r="30" spans="1:13" ht="12.75" customHeight="1" x14ac:dyDescent="0.25">
      <c r="A30" s="51"/>
      <c r="B30" s="51"/>
      <c r="C30" s="290"/>
      <c r="D30" s="51"/>
      <c r="E30" s="51"/>
      <c r="F30" s="51"/>
      <c r="G30" s="51"/>
      <c r="H30" s="51"/>
      <c r="I30" s="3"/>
      <c r="J30" s="3"/>
      <c r="K30" s="3"/>
      <c r="L30" s="3"/>
      <c r="M30" s="3"/>
    </row>
    <row r="31" spans="1:13" ht="12.75" customHeight="1" x14ac:dyDescent="0.25">
      <c r="A31" s="51"/>
      <c r="B31" s="51"/>
      <c r="C31" s="290"/>
      <c r="D31" s="51"/>
      <c r="E31" s="51"/>
      <c r="F31" s="51"/>
      <c r="G31" s="51"/>
      <c r="H31" s="51"/>
      <c r="I31" s="3"/>
      <c r="J31" s="3"/>
      <c r="K31" s="3"/>
      <c r="L31" s="3"/>
      <c r="M31" s="3"/>
    </row>
    <row r="32" spans="1:13" ht="12.75" customHeight="1" x14ac:dyDescent="0.25">
      <c r="A32" s="51"/>
      <c r="B32" s="51"/>
      <c r="C32" s="290"/>
      <c r="D32" s="51"/>
      <c r="E32" s="51"/>
      <c r="F32" s="51"/>
      <c r="G32" s="51"/>
      <c r="H32" s="51"/>
      <c r="I32" s="3"/>
      <c r="J32" s="3"/>
      <c r="K32" s="3"/>
      <c r="L32" s="3"/>
      <c r="M32" s="3"/>
    </row>
    <row r="33" spans="1:13" ht="12.75" customHeight="1" x14ac:dyDescent="0.25">
      <c r="A33" s="51"/>
      <c r="B33" s="51"/>
      <c r="C33" s="290"/>
      <c r="D33" s="51"/>
      <c r="E33" s="51"/>
      <c r="F33" s="51"/>
      <c r="G33" s="51"/>
      <c r="H33" s="51"/>
      <c r="I33" s="3"/>
      <c r="J33" s="3"/>
      <c r="K33" s="3"/>
      <c r="L33" s="3"/>
      <c r="M33" s="3"/>
    </row>
    <row r="34" spans="1:13" ht="12.75" customHeight="1" x14ac:dyDescent="0.25">
      <c r="A34" s="51"/>
      <c r="B34" s="51"/>
      <c r="C34" s="290"/>
      <c r="D34" s="51"/>
      <c r="E34" s="51"/>
      <c r="F34" s="51"/>
      <c r="G34" s="51"/>
      <c r="H34" s="51"/>
      <c r="I34" s="3"/>
      <c r="J34" s="3"/>
      <c r="K34" s="3"/>
      <c r="L34" s="3"/>
      <c r="M34" s="3"/>
    </row>
    <row r="35" spans="1:13" ht="12.75" customHeight="1" x14ac:dyDescent="0.25">
      <c r="A35" s="51"/>
      <c r="B35" s="51"/>
      <c r="C35" s="3"/>
      <c r="D35" s="51"/>
      <c r="E35" s="51"/>
      <c r="F35" s="51"/>
      <c r="G35" s="51"/>
      <c r="H35" s="51"/>
      <c r="I35" s="3"/>
      <c r="J35" s="3"/>
      <c r="K35" s="3"/>
      <c r="L35" s="3"/>
      <c r="M35" s="3"/>
    </row>
    <row r="36" spans="1:13" ht="12.75" customHeight="1" x14ac:dyDescent="0.25">
      <c r="A36" s="3"/>
      <c r="B36" s="3"/>
      <c r="C36" s="3"/>
      <c r="D36" s="51"/>
      <c r="E36" s="51"/>
      <c r="F36" s="51"/>
      <c r="G36" s="51"/>
      <c r="H36" s="51"/>
      <c r="I36" s="3"/>
      <c r="J36" s="3"/>
      <c r="K36" s="3"/>
      <c r="L36" s="3"/>
      <c r="M36" s="3"/>
    </row>
    <row r="37" spans="1:13" ht="12.75" customHeight="1" x14ac:dyDescent="0.25">
      <c r="A37" s="3"/>
      <c r="B37" s="3"/>
      <c r="C37" s="3"/>
      <c r="D37" s="51"/>
      <c r="E37" s="51"/>
      <c r="F37" s="51"/>
      <c r="G37" s="51"/>
      <c r="H37" s="51"/>
      <c r="I37" s="3"/>
      <c r="J37" s="3"/>
      <c r="K37" s="3"/>
      <c r="L37" s="3"/>
      <c r="M37" s="3"/>
    </row>
  </sheetData>
  <mergeCells count="4">
    <mergeCell ref="A4:A10"/>
    <mergeCell ref="A11:A16"/>
    <mergeCell ref="A3:B3"/>
    <mergeCell ref="A17:B1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104"/>
  <sheetViews>
    <sheetView workbookViewId="0">
      <pane ySplit="5" topLeftCell="A64" activePane="bottomLeft" state="frozen"/>
      <selection pane="bottomLeft" activeCell="J100" sqref="J100"/>
    </sheetView>
  </sheetViews>
  <sheetFormatPr defaultColWidth="17.28515625" defaultRowHeight="15" customHeight="1" x14ac:dyDescent="0.2"/>
  <cols>
    <col min="1" max="1" width="60.42578125" customWidth="1"/>
    <col min="2" max="2" width="13.85546875" customWidth="1"/>
    <col min="3" max="3" width="9.140625" customWidth="1"/>
    <col min="4" max="4" width="12.5703125" customWidth="1"/>
    <col min="5" max="5" width="15.140625" customWidth="1"/>
    <col min="6" max="15" width="9.140625" customWidth="1"/>
  </cols>
  <sheetData>
    <row r="1" spans="1:15" ht="15.75" customHeight="1" x14ac:dyDescent="0.2">
      <c r="A1" s="823" t="s">
        <v>415</v>
      </c>
      <c r="B1" s="816"/>
      <c r="C1" s="816"/>
      <c r="D1" s="816"/>
      <c r="E1" s="816"/>
      <c r="F1" s="2"/>
      <c r="G1" s="30"/>
      <c r="H1" s="30"/>
      <c r="I1" s="30"/>
      <c r="J1" s="30"/>
      <c r="K1" s="30"/>
      <c r="L1" s="30"/>
      <c r="M1" s="30"/>
      <c r="N1" s="30"/>
      <c r="O1" s="30"/>
    </row>
    <row r="2" spans="1:15" ht="12.75" customHeight="1" x14ac:dyDescent="0.2">
      <c r="A2" s="824"/>
      <c r="B2" s="818"/>
      <c r="C2" s="818"/>
      <c r="D2" s="818"/>
      <c r="E2" s="818"/>
      <c r="F2" s="2"/>
      <c r="G2" s="30"/>
      <c r="H2" s="30"/>
      <c r="I2" s="30"/>
      <c r="J2" s="30"/>
      <c r="K2" s="30"/>
      <c r="L2" s="30"/>
      <c r="M2" s="30"/>
      <c r="N2" s="30"/>
      <c r="O2" s="30"/>
    </row>
    <row r="3" spans="1:15" ht="27.75" customHeight="1" x14ac:dyDescent="0.2">
      <c r="A3" s="822" t="s">
        <v>416</v>
      </c>
      <c r="B3" s="820"/>
      <c r="C3" s="820"/>
      <c r="D3" s="820"/>
      <c r="E3" s="821"/>
      <c r="F3" s="4"/>
      <c r="G3" s="30"/>
      <c r="H3" s="30"/>
      <c r="I3" s="30"/>
      <c r="J3" s="30"/>
      <c r="K3" s="30"/>
      <c r="L3" s="30"/>
      <c r="M3" s="30"/>
      <c r="N3" s="30"/>
      <c r="O3" s="30"/>
    </row>
    <row r="4" spans="1:15" ht="15" customHeight="1" x14ac:dyDescent="0.2">
      <c r="A4" s="819" t="s">
        <v>417</v>
      </c>
      <c r="B4" s="820"/>
      <c r="C4" s="820"/>
      <c r="D4" s="820"/>
      <c r="E4" s="821"/>
      <c r="F4" s="2"/>
      <c r="G4" s="30"/>
      <c r="H4" s="30"/>
      <c r="I4" s="30"/>
      <c r="J4" s="30"/>
      <c r="K4" s="30"/>
      <c r="L4" s="30"/>
      <c r="M4" s="30"/>
      <c r="N4" s="30"/>
      <c r="O4" s="30"/>
    </row>
    <row r="5" spans="1:15" ht="40.5" customHeight="1" x14ac:dyDescent="0.2">
      <c r="A5" s="52" t="s">
        <v>418</v>
      </c>
      <c r="B5" s="53" t="s">
        <v>4</v>
      </c>
      <c r="C5" s="54" t="s">
        <v>5</v>
      </c>
      <c r="D5" s="8" t="s">
        <v>420</v>
      </c>
      <c r="E5" s="9" t="s">
        <v>421</v>
      </c>
      <c r="F5" s="55"/>
      <c r="G5" s="56"/>
      <c r="H5" s="56"/>
      <c r="I5" s="56"/>
      <c r="J5" s="56"/>
      <c r="K5" s="56"/>
      <c r="L5" s="56"/>
      <c r="M5" s="56"/>
      <c r="N5" s="56"/>
      <c r="O5" s="56"/>
    </row>
    <row r="6" spans="1:15" ht="12.75" customHeight="1" x14ac:dyDescent="0.2">
      <c r="A6" s="57" t="s">
        <v>422</v>
      </c>
      <c r="B6" s="825"/>
      <c r="C6" s="826"/>
      <c r="D6" s="11" t="s">
        <v>9</v>
      </c>
      <c r="E6" s="12" t="s">
        <v>424</v>
      </c>
      <c r="F6" s="58"/>
      <c r="G6" s="56"/>
      <c r="H6" s="56"/>
      <c r="I6" s="56"/>
      <c r="J6" s="56"/>
      <c r="K6" s="56"/>
      <c r="L6" s="56"/>
      <c r="M6" s="56"/>
      <c r="N6" s="56"/>
      <c r="O6" s="56"/>
    </row>
    <row r="7" spans="1:15" ht="12.75" customHeight="1" x14ac:dyDescent="0.2">
      <c r="A7" s="39" t="s">
        <v>425</v>
      </c>
      <c r="B7" s="59" t="s">
        <v>426</v>
      </c>
      <c r="C7" s="60" t="s">
        <v>13</v>
      </c>
      <c r="D7" s="64">
        <f t="shared" ref="D7:E7" si="0">SUM(D8:D11)</f>
        <v>12167.259839999999</v>
      </c>
      <c r="E7" s="66">
        <f t="shared" si="0"/>
        <v>228.11669000000001</v>
      </c>
      <c r="F7" s="68"/>
      <c r="G7" s="30"/>
      <c r="H7" s="30"/>
      <c r="I7" s="30"/>
      <c r="J7" s="30"/>
      <c r="K7" s="30"/>
      <c r="L7" s="30"/>
      <c r="M7" s="30"/>
      <c r="N7" s="30"/>
      <c r="O7" s="30"/>
    </row>
    <row r="8" spans="1:15" ht="12.75" customHeight="1" x14ac:dyDescent="0.2">
      <c r="A8" s="13" t="s">
        <v>433</v>
      </c>
      <c r="B8" s="70">
        <v>501</v>
      </c>
      <c r="C8" s="72" t="s">
        <v>16</v>
      </c>
      <c r="D8" s="74">
        <v>9854.4807899999996</v>
      </c>
      <c r="E8" s="76">
        <v>228.11669000000001</v>
      </c>
      <c r="F8" s="68"/>
      <c r="G8" s="30"/>
      <c r="H8" s="30"/>
      <c r="I8" s="30"/>
      <c r="J8" s="30"/>
      <c r="K8" s="30"/>
      <c r="L8" s="30"/>
      <c r="M8" s="30"/>
      <c r="N8" s="30"/>
      <c r="O8" s="30"/>
    </row>
    <row r="9" spans="1:15" ht="12.75" customHeight="1" x14ac:dyDescent="0.2">
      <c r="A9" s="13" t="s">
        <v>434</v>
      </c>
      <c r="B9" s="70">
        <v>502</v>
      </c>
      <c r="C9" s="72" t="s">
        <v>19</v>
      </c>
      <c r="D9" s="74">
        <v>2312.7790500000001</v>
      </c>
      <c r="E9" s="76"/>
      <c r="F9" s="68"/>
      <c r="G9" s="30"/>
      <c r="H9" s="30"/>
      <c r="I9" s="30"/>
      <c r="J9" s="30"/>
      <c r="K9" s="30"/>
      <c r="L9" s="30"/>
      <c r="M9" s="30"/>
      <c r="N9" s="30"/>
      <c r="O9" s="30"/>
    </row>
    <row r="10" spans="1:15" ht="12.75" customHeight="1" x14ac:dyDescent="0.2">
      <c r="A10" s="13" t="s">
        <v>435</v>
      </c>
      <c r="B10" s="70">
        <v>503</v>
      </c>
      <c r="C10" s="72" t="s">
        <v>22</v>
      </c>
      <c r="D10" s="74"/>
      <c r="E10" s="76"/>
      <c r="F10" s="68"/>
      <c r="G10" s="30"/>
      <c r="H10" s="30"/>
      <c r="I10" s="30"/>
      <c r="J10" s="30"/>
      <c r="K10" s="30"/>
      <c r="L10" s="30"/>
      <c r="M10" s="30"/>
      <c r="N10" s="30"/>
      <c r="O10" s="30"/>
    </row>
    <row r="11" spans="1:15" ht="12.75" customHeight="1" x14ac:dyDescent="0.2">
      <c r="A11" s="13" t="s">
        <v>436</v>
      </c>
      <c r="B11" s="70">
        <v>504</v>
      </c>
      <c r="C11" s="72" t="s">
        <v>25</v>
      </c>
      <c r="D11" s="74"/>
      <c r="E11" s="76"/>
      <c r="F11" s="68"/>
      <c r="G11" s="30"/>
      <c r="H11" s="30"/>
      <c r="I11" s="30"/>
      <c r="J11" s="30"/>
      <c r="K11" s="30"/>
      <c r="L11" s="30"/>
      <c r="M11" s="30"/>
      <c r="N11" s="30"/>
      <c r="O11" s="30"/>
    </row>
    <row r="12" spans="1:15" ht="12.75" customHeight="1" x14ac:dyDescent="0.2">
      <c r="A12" s="13" t="s">
        <v>437</v>
      </c>
      <c r="B12" s="70" t="s">
        <v>438</v>
      </c>
      <c r="C12" s="72" t="s">
        <v>28</v>
      </c>
      <c r="D12" s="80">
        <f t="shared" ref="D12:E12" si="1">SUM(D13:D16)</f>
        <v>35265.645830000001</v>
      </c>
      <c r="E12" s="87">
        <f t="shared" si="1"/>
        <v>530.57892000000004</v>
      </c>
      <c r="F12" s="68"/>
      <c r="G12" s="30"/>
      <c r="H12" s="30"/>
      <c r="I12" s="30"/>
      <c r="J12" s="30"/>
      <c r="K12" s="30"/>
      <c r="L12" s="30"/>
      <c r="M12" s="30"/>
      <c r="N12" s="30"/>
      <c r="O12" s="30"/>
    </row>
    <row r="13" spans="1:15" ht="12.75" customHeight="1" x14ac:dyDescent="0.2">
      <c r="A13" s="13" t="s">
        <v>443</v>
      </c>
      <c r="B13" s="70">
        <v>511</v>
      </c>
      <c r="C13" s="72" t="s">
        <v>31</v>
      </c>
      <c r="D13" s="74">
        <v>6178.5947500000002</v>
      </c>
      <c r="E13" s="76"/>
      <c r="F13" s="68"/>
      <c r="G13" s="30"/>
      <c r="H13" s="30"/>
      <c r="I13" s="30"/>
      <c r="J13" s="30"/>
      <c r="K13" s="30"/>
      <c r="L13" s="30"/>
      <c r="M13" s="30"/>
      <c r="N13" s="30"/>
      <c r="O13" s="30"/>
    </row>
    <row r="14" spans="1:15" ht="12.75" customHeight="1" x14ac:dyDescent="0.2">
      <c r="A14" s="13" t="s">
        <v>444</v>
      </c>
      <c r="B14" s="70">
        <v>512</v>
      </c>
      <c r="C14" s="72" t="s">
        <v>34</v>
      </c>
      <c r="D14" s="74">
        <v>7158.4089400000003</v>
      </c>
      <c r="E14" s="76">
        <v>84.490549999999999</v>
      </c>
      <c r="F14" s="68"/>
      <c r="G14" s="30"/>
      <c r="H14" s="30"/>
      <c r="I14" s="30"/>
      <c r="J14" s="30"/>
      <c r="K14" s="30"/>
      <c r="L14" s="30"/>
      <c r="M14" s="30"/>
      <c r="N14" s="30"/>
      <c r="O14" s="30"/>
    </row>
    <row r="15" spans="1:15" ht="12.75" customHeight="1" x14ac:dyDescent="0.2">
      <c r="A15" s="13" t="s">
        <v>445</v>
      </c>
      <c r="B15" s="70">
        <v>513</v>
      </c>
      <c r="C15" s="72" t="s">
        <v>37</v>
      </c>
      <c r="D15" s="74">
        <v>801.05397000000005</v>
      </c>
      <c r="E15" s="76">
        <v>39.821669999999997</v>
      </c>
      <c r="F15" s="68"/>
      <c r="G15" s="30"/>
      <c r="H15" s="30"/>
      <c r="I15" s="30"/>
      <c r="J15" s="30"/>
      <c r="K15" s="30"/>
      <c r="L15" s="30"/>
      <c r="M15" s="30"/>
      <c r="N15" s="30"/>
      <c r="O15" s="30"/>
    </row>
    <row r="16" spans="1:15" ht="12.75" customHeight="1" x14ac:dyDescent="0.2">
      <c r="A16" s="13" t="s">
        <v>446</v>
      </c>
      <c r="B16" s="70">
        <v>518</v>
      </c>
      <c r="C16" s="72" t="s">
        <v>40</v>
      </c>
      <c r="D16" s="74">
        <v>21127.588169999999</v>
      </c>
      <c r="E16" s="76">
        <v>406.26670000000001</v>
      </c>
      <c r="F16" s="68"/>
      <c r="G16" s="30"/>
      <c r="H16" s="30"/>
      <c r="I16" s="30"/>
      <c r="J16" s="30"/>
      <c r="K16" s="30"/>
      <c r="L16" s="30"/>
      <c r="M16" s="30"/>
      <c r="N16" s="30"/>
      <c r="O16" s="30"/>
    </row>
    <row r="17" spans="1:15" ht="12.75" customHeight="1" x14ac:dyDescent="0.2">
      <c r="A17" s="13" t="s">
        <v>447</v>
      </c>
      <c r="B17" s="70" t="s">
        <v>448</v>
      </c>
      <c r="C17" s="72" t="s">
        <v>43</v>
      </c>
      <c r="D17" s="80">
        <f t="shared" ref="D17:E17" si="2">SUM(D18:D22)</f>
        <v>220049.27490000002</v>
      </c>
      <c r="E17" s="87">
        <f t="shared" si="2"/>
        <v>1750.34</v>
      </c>
      <c r="F17" s="68"/>
      <c r="G17" s="30"/>
      <c r="H17" s="30"/>
      <c r="I17" s="30"/>
      <c r="J17" s="30"/>
      <c r="K17" s="30"/>
      <c r="L17" s="30"/>
      <c r="M17" s="30"/>
      <c r="N17" s="30"/>
      <c r="O17" s="30"/>
    </row>
    <row r="18" spans="1:15" ht="12.75" customHeight="1" x14ac:dyDescent="0.2">
      <c r="A18" s="13" t="s">
        <v>449</v>
      </c>
      <c r="B18" s="70">
        <v>521</v>
      </c>
      <c r="C18" s="72" t="s">
        <v>46</v>
      </c>
      <c r="D18" s="74">
        <v>163571.30600000001</v>
      </c>
      <c r="E18" s="76">
        <v>1417.2919999999999</v>
      </c>
      <c r="F18" s="68"/>
      <c r="G18" s="30"/>
      <c r="H18" s="30"/>
      <c r="I18" s="30"/>
      <c r="J18" s="30"/>
      <c r="K18" s="30"/>
      <c r="L18" s="30"/>
      <c r="M18" s="30"/>
      <c r="N18" s="30"/>
      <c r="O18" s="30"/>
    </row>
    <row r="19" spans="1:15" ht="12.75" customHeight="1" x14ac:dyDescent="0.2">
      <c r="A19" s="13" t="s">
        <v>450</v>
      </c>
      <c r="B19" s="70">
        <v>524</v>
      </c>
      <c r="C19" s="72" t="s">
        <v>49</v>
      </c>
      <c r="D19" s="74">
        <v>51069.440999999999</v>
      </c>
      <c r="E19" s="76">
        <v>333.048</v>
      </c>
      <c r="F19" s="68"/>
      <c r="G19" s="30"/>
      <c r="H19" s="30"/>
      <c r="I19" s="30"/>
      <c r="J19" s="30"/>
      <c r="K19" s="30"/>
      <c r="L19" s="30"/>
      <c r="M19" s="30"/>
      <c r="N19" s="30"/>
      <c r="O19" s="30"/>
    </row>
    <row r="20" spans="1:15" ht="12.75" customHeight="1" x14ac:dyDescent="0.2">
      <c r="A20" s="13" t="s">
        <v>451</v>
      </c>
      <c r="B20" s="70">
        <v>525</v>
      </c>
      <c r="C20" s="72" t="s">
        <v>52</v>
      </c>
      <c r="D20" s="74"/>
      <c r="E20" s="76"/>
      <c r="F20" s="68"/>
      <c r="G20" s="30"/>
      <c r="H20" s="30"/>
      <c r="I20" s="30"/>
      <c r="J20" s="30"/>
      <c r="K20" s="30"/>
      <c r="L20" s="30"/>
      <c r="M20" s="30"/>
      <c r="N20" s="30"/>
      <c r="O20" s="30"/>
    </row>
    <row r="21" spans="1:15" ht="12.75" customHeight="1" x14ac:dyDescent="0.2">
      <c r="A21" s="13" t="s">
        <v>452</v>
      </c>
      <c r="B21" s="70">
        <v>527</v>
      </c>
      <c r="C21" s="72" t="s">
        <v>55</v>
      </c>
      <c r="D21" s="74">
        <v>598.17899999999997</v>
      </c>
      <c r="E21" s="76"/>
      <c r="F21" s="68"/>
      <c r="G21" s="30"/>
      <c r="H21" s="30"/>
      <c r="I21" s="30"/>
      <c r="J21" s="30"/>
      <c r="K21" s="30"/>
      <c r="L21" s="30"/>
      <c r="M21" s="30"/>
      <c r="N21" s="30"/>
      <c r="O21" s="30"/>
    </row>
    <row r="22" spans="1:15" ht="12.75" customHeight="1" x14ac:dyDescent="0.2">
      <c r="A22" s="13" t="s">
        <v>453</v>
      </c>
      <c r="B22" s="70">
        <v>528</v>
      </c>
      <c r="C22" s="72" t="s">
        <v>58</v>
      </c>
      <c r="D22" s="74">
        <v>4810.3489</v>
      </c>
      <c r="E22" s="76"/>
      <c r="F22" s="68"/>
      <c r="G22" s="30"/>
      <c r="H22" s="30"/>
      <c r="I22" s="30"/>
      <c r="J22" s="30"/>
      <c r="K22" s="30"/>
      <c r="L22" s="30"/>
      <c r="M22" s="30"/>
      <c r="N22" s="30"/>
      <c r="O22" s="30"/>
    </row>
    <row r="23" spans="1:15" ht="12.75" customHeight="1" x14ac:dyDescent="0.2">
      <c r="A23" s="13" t="s">
        <v>454</v>
      </c>
      <c r="B23" s="70" t="s">
        <v>455</v>
      </c>
      <c r="C23" s="72" t="s">
        <v>61</v>
      </c>
      <c r="D23" s="80">
        <f t="shared" ref="D23:E23" si="3">SUM(D24:D26)</f>
        <v>3.5750000000000002</v>
      </c>
      <c r="E23" s="87">
        <f t="shared" si="3"/>
        <v>0</v>
      </c>
      <c r="F23" s="68"/>
      <c r="G23" s="30"/>
      <c r="H23" s="30"/>
      <c r="I23" s="30"/>
      <c r="J23" s="30"/>
      <c r="K23" s="30"/>
      <c r="L23" s="30"/>
      <c r="M23" s="30"/>
      <c r="N23" s="30"/>
      <c r="O23" s="30"/>
    </row>
    <row r="24" spans="1:15" ht="12.75" customHeight="1" x14ac:dyDescent="0.2">
      <c r="A24" s="13" t="s">
        <v>456</v>
      </c>
      <c r="B24" s="70">
        <v>531</v>
      </c>
      <c r="C24" s="72" t="s">
        <v>64</v>
      </c>
      <c r="D24" s="74">
        <v>3.5750000000000002</v>
      </c>
      <c r="E24" s="76"/>
      <c r="F24" s="68"/>
      <c r="G24" s="30"/>
      <c r="H24" s="30"/>
      <c r="I24" s="30"/>
      <c r="J24" s="30"/>
      <c r="K24" s="30"/>
      <c r="L24" s="30"/>
      <c r="M24" s="30"/>
      <c r="N24" s="30"/>
      <c r="O24" s="30"/>
    </row>
    <row r="25" spans="1:15" ht="12.75" customHeight="1" x14ac:dyDescent="0.2">
      <c r="A25" s="13" t="s">
        <v>458</v>
      </c>
      <c r="B25" s="70">
        <v>532</v>
      </c>
      <c r="C25" s="72" t="s">
        <v>67</v>
      </c>
      <c r="D25" s="74"/>
      <c r="E25" s="76"/>
      <c r="F25" s="68"/>
      <c r="G25" s="30"/>
      <c r="H25" s="30"/>
      <c r="I25" s="30"/>
      <c r="J25" s="30"/>
      <c r="K25" s="30"/>
      <c r="L25" s="30"/>
      <c r="M25" s="30"/>
      <c r="N25" s="30"/>
      <c r="O25" s="30"/>
    </row>
    <row r="26" spans="1:15" ht="12.75" customHeight="1" x14ac:dyDescent="0.2">
      <c r="A26" s="13" t="s">
        <v>460</v>
      </c>
      <c r="B26" s="70">
        <v>538</v>
      </c>
      <c r="C26" s="72" t="s">
        <v>70</v>
      </c>
      <c r="D26" s="74"/>
      <c r="E26" s="76"/>
      <c r="F26" s="68"/>
      <c r="G26" s="30"/>
      <c r="H26" s="30"/>
      <c r="I26" s="30"/>
      <c r="J26" s="30"/>
      <c r="K26" s="30"/>
      <c r="L26" s="30"/>
      <c r="M26" s="30"/>
      <c r="N26" s="30"/>
      <c r="O26" s="30"/>
    </row>
    <row r="27" spans="1:15" ht="12.75" customHeight="1" x14ac:dyDescent="0.2">
      <c r="A27" s="13" t="s">
        <v>461</v>
      </c>
      <c r="B27" s="70" t="s">
        <v>462</v>
      </c>
      <c r="C27" s="72" t="s">
        <v>73</v>
      </c>
      <c r="D27" s="80">
        <f t="shared" ref="D27:E27" si="4">SUM(D28:D35)</f>
        <v>73998.857920000009</v>
      </c>
      <c r="E27" s="87">
        <f t="shared" si="4"/>
        <v>433.89386000000002</v>
      </c>
      <c r="F27" s="68"/>
      <c r="G27" s="30"/>
      <c r="H27" s="30"/>
      <c r="I27" s="30"/>
      <c r="J27" s="30"/>
      <c r="K27" s="30"/>
      <c r="L27" s="30"/>
      <c r="M27" s="30"/>
      <c r="N27" s="30"/>
      <c r="O27" s="30"/>
    </row>
    <row r="28" spans="1:15" ht="12.75" customHeight="1" x14ac:dyDescent="0.2">
      <c r="A28" s="13" t="s">
        <v>464</v>
      </c>
      <c r="B28" s="70">
        <v>541</v>
      </c>
      <c r="C28" s="72" t="s">
        <v>76</v>
      </c>
      <c r="D28" s="74"/>
      <c r="E28" s="76"/>
      <c r="F28" s="68"/>
      <c r="G28" s="30"/>
      <c r="H28" s="30"/>
      <c r="I28" s="30"/>
      <c r="J28" s="30"/>
      <c r="K28" s="30"/>
      <c r="L28" s="30"/>
      <c r="M28" s="30"/>
      <c r="N28" s="30"/>
      <c r="O28" s="30"/>
    </row>
    <row r="29" spans="1:15" ht="12.75" customHeight="1" x14ac:dyDescent="0.2">
      <c r="A29" s="13" t="s">
        <v>465</v>
      </c>
      <c r="B29" s="70">
        <v>542</v>
      </c>
      <c r="C29" s="72" t="s">
        <v>79</v>
      </c>
      <c r="D29" s="74">
        <v>12.269</v>
      </c>
      <c r="E29" s="76"/>
      <c r="F29" s="68"/>
      <c r="G29" s="30"/>
      <c r="H29" s="30"/>
      <c r="I29" s="30"/>
      <c r="J29" s="30"/>
      <c r="K29" s="30"/>
      <c r="L29" s="30"/>
      <c r="M29" s="30"/>
      <c r="N29" s="30"/>
      <c r="O29" s="30"/>
    </row>
    <row r="30" spans="1:15" ht="12.75" customHeight="1" x14ac:dyDescent="0.2">
      <c r="A30" s="13" t="s">
        <v>466</v>
      </c>
      <c r="B30" s="70">
        <v>543</v>
      </c>
      <c r="C30" s="72" t="s">
        <v>82</v>
      </c>
      <c r="D30" s="74"/>
      <c r="E30" s="76"/>
      <c r="F30" s="68"/>
      <c r="G30" s="30"/>
      <c r="H30" s="30"/>
      <c r="I30" s="30"/>
      <c r="J30" s="30"/>
      <c r="K30" s="30"/>
      <c r="L30" s="30"/>
      <c r="M30" s="30"/>
      <c r="N30" s="30"/>
      <c r="O30" s="30"/>
    </row>
    <row r="31" spans="1:15" ht="12.75" customHeight="1" x14ac:dyDescent="0.2">
      <c r="A31" s="13" t="s">
        <v>468</v>
      </c>
      <c r="B31" s="70">
        <v>544</v>
      </c>
      <c r="C31" s="72" t="s">
        <v>85</v>
      </c>
      <c r="D31" s="74"/>
      <c r="E31" s="76"/>
      <c r="F31" s="68"/>
      <c r="G31" s="30"/>
      <c r="H31" s="30"/>
      <c r="I31" s="30"/>
      <c r="J31" s="30"/>
      <c r="K31" s="30"/>
      <c r="L31" s="30"/>
      <c r="M31" s="30"/>
      <c r="N31" s="30"/>
      <c r="O31" s="30"/>
    </row>
    <row r="32" spans="1:15" ht="12.75" customHeight="1" x14ac:dyDescent="0.2">
      <c r="A32" s="13" t="s">
        <v>469</v>
      </c>
      <c r="B32" s="70">
        <v>545</v>
      </c>
      <c r="C32" s="72" t="s">
        <v>88</v>
      </c>
      <c r="D32" s="74">
        <v>244.21124</v>
      </c>
      <c r="E32" s="76">
        <v>4.1829000000000001</v>
      </c>
      <c r="F32" s="68"/>
      <c r="G32" s="30"/>
      <c r="H32" s="30"/>
      <c r="I32" s="30"/>
      <c r="J32" s="30"/>
      <c r="K32" s="30"/>
      <c r="L32" s="30"/>
      <c r="M32" s="30"/>
      <c r="N32" s="30"/>
      <c r="O32" s="30"/>
    </row>
    <row r="33" spans="1:15" ht="12.75" customHeight="1" x14ac:dyDescent="0.2">
      <c r="A33" s="13" t="s">
        <v>470</v>
      </c>
      <c r="B33" s="70">
        <v>546</v>
      </c>
      <c r="C33" s="72" t="s">
        <v>91</v>
      </c>
      <c r="D33" s="74"/>
      <c r="E33" s="76"/>
      <c r="F33" s="68"/>
      <c r="G33" s="30"/>
      <c r="H33" s="30"/>
      <c r="I33" s="30"/>
      <c r="J33" s="30"/>
      <c r="K33" s="30"/>
      <c r="L33" s="30"/>
      <c r="M33" s="30"/>
      <c r="N33" s="30"/>
      <c r="O33" s="30"/>
    </row>
    <row r="34" spans="1:15" ht="12.75" customHeight="1" x14ac:dyDescent="0.2">
      <c r="A34" s="13" t="s">
        <v>471</v>
      </c>
      <c r="B34" s="70">
        <v>548</v>
      </c>
      <c r="C34" s="72" t="s">
        <v>94</v>
      </c>
      <c r="D34" s="74"/>
      <c r="E34" s="76"/>
      <c r="F34" s="68"/>
      <c r="G34" s="30"/>
      <c r="H34" s="30"/>
      <c r="I34" s="30"/>
      <c r="J34" s="30"/>
      <c r="K34" s="30"/>
      <c r="L34" s="30"/>
      <c r="M34" s="30"/>
      <c r="N34" s="30"/>
      <c r="O34" s="30"/>
    </row>
    <row r="35" spans="1:15" ht="12.75" customHeight="1" x14ac:dyDescent="0.2">
      <c r="A35" s="13" t="s">
        <v>472</v>
      </c>
      <c r="B35" s="70">
        <v>549</v>
      </c>
      <c r="C35" s="72" t="s">
        <v>97</v>
      </c>
      <c r="D35" s="74">
        <v>73742.377680000005</v>
      </c>
      <c r="E35" s="76">
        <v>429.71096</v>
      </c>
      <c r="F35" s="68"/>
      <c r="G35" s="30"/>
      <c r="H35" s="30"/>
      <c r="I35" s="30"/>
      <c r="J35" s="30"/>
      <c r="K35" s="30"/>
      <c r="L35" s="30"/>
      <c r="M35" s="30"/>
      <c r="N35" s="30"/>
      <c r="O35" s="30"/>
    </row>
    <row r="36" spans="1:15" ht="12.75" customHeight="1" x14ac:dyDescent="0.2">
      <c r="A36" s="13" t="s">
        <v>473</v>
      </c>
      <c r="B36" s="70" t="s">
        <v>474</v>
      </c>
      <c r="C36" s="72" t="s">
        <v>100</v>
      </c>
      <c r="D36" s="80">
        <f t="shared" ref="D36:E36" si="5">SUM(D37:D42)</f>
        <v>4086.8856600000004</v>
      </c>
      <c r="E36" s="87">
        <f t="shared" si="5"/>
        <v>0</v>
      </c>
      <c r="F36" s="68"/>
      <c r="G36" s="30"/>
      <c r="H36" s="30"/>
      <c r="I36" s="30"/>
      <c r="J36" s="30"/>
      <c r="K36" s="30"/>
      <c r="L36" s="30"/>
      <c r="M36" s="30"/>
      <c r="N36" s="30"/>
      <c r="O36" s="30"/>
    </row>
    <row r="37" spans="1:15" ht="12.75" customHeight="1" x14ac:dyDescent="0.2">
      <c r="A37" s="13" t="s">
        <v>478</v>
      </c>
      <c r="B37" s="70">
        <v>551</v>
      </c>
      <c r="C37" s="72" t="s">
        <v>103</v>
      </c>
      <c r="D37" s="74">
        <v>3970.0010000000002</v>
      </c>
      <c r="E37" s="76"/>
      <c r="F37" s="68"/>
      <c r="G37" s="30"/>
      <c r="H37" s="30"/>
      <c r="I37" s="30"/>
      <c r="J37" s="30"/>
      <c r="K37" s="30"/>
      <c r="L37" s="30"/>
      <c r="M37" s="30"/>
      <c r="N37" s="30"/>
      <c r="O37" s="30"/>
    </row>
    <row r="38" spans="1:15" ht="12.75" customHeight="1" x14ac:dyDescent="0.2">
      <c r="A38" s="13" t="s">
        <v>479</v>
      </c>
      <c r="B38" s="70">
        <v>552</v>
      </c>
      <c r="C38" s="72" t="s">
        <v>106</v>
      </c>
      <c r="D38" s="74"/>
      <c r="E38" s="76"/>
      <c r="F38" s="68"/>
      <c r="G38" s="30"/>
      <c r="H38" s="30"/>
      <c r="I38" s="30"/>
      <c r="J38" s="30"/>
      <c r="K38" s="30"/>
      <c r="L38" s="30"/>
      <c r="M38" s="30"/>
      <c r="N38" s="30"/>
      <c r="O38" s="30"/>
    </row>
    <row r="39" spans="1:15" ht="12.75" customHeight="1" x14ac:dyDescent="0.2">
      <c r="A39" s="13" t="s">
        <v>481</v>
      </c>
      <c r="B39" s="70">
        <v>553</v>
      </c>
      <c r="C39" s="72" t="s">
        <v>109</v>
      </c>
      <c r="D39" s="74"/>
      <c r="E39" s="76"/>
      <c r="F39" s="68"/>
      <c r="G39" s="30"/>
      <c r="H39" s="30"/>
      <c r="I39" s="30"/>
      <c r="J39" s="30"/>
      <c r="K39" s="30"/>
      <c r="L39" s="30"/>
      <c r="M39" s="30"/>
      <c r="N39" s="30"/>
      <c r="O39" s="30"/>
    </row>
    <row r="40" spans="1:15" ht="12.75" customHeight="1" x14ac:dyDescent="0.2">
      <c r="A40" s="13" t="s">
        <v>483</v>
      </c>
      <c r="B40" s="70">
        <v>554</v>
      </c>
      <c r="C40" s="72" t="s">
        <v>112</v>
      </c>
      <c r="D40" s="74"/>
      <c r="E40" s="76"/>
      <c r="F40" s="68"/>
      <c r="G40" s="30"/>
      <c r="H40" s="30"/>
      <c r="I40" s="30"/>
      <c r="J40" s="30"/>
      <c r="K40" s="30"/>
      <c r="L40" s="30"/>
      <c r="M40" s="30"/>
      <c r="N40" s="30"/>
      <c r="O40" s="30"/>
    </row>
    <row r="41" spans="1:15" ht="12.75" customHeight="1" x14ac:dyDescent="0.2">
      <c r="A41" s="13" t="s">
        <v>484</v>
      </c>
      <c r="B41" s="70">
        <v>556</v>
      </c>
      <c r="C41" s="72" t="s">
        <v>115</v>
      </c>
      <c r="D41" s="74"/>
      <c r="E41" s="76"/>
      <c r="F41" s="68"/>
      <c r="G41" s="30"/>
      <c r="H41" s="30"/>
      <c r="I41" s="30"/>
      <c r="J41" s="30"/>
      <c r="K41" s="30"/>
      <c r="L41" s="30"/>
      <c r="M41" s="30"/>
      <c r="N41" s="30"/>
      <c r="O41" s="30"/>
    </row>
    <row r="42" spans="1:15" ht="12.75" customHeight="1" x14ac:dyDescent="0.2">
      <c r="A42" s="13" t="s">
        <v>485</v>
      </c>
      <c r="B42" s="70">
        <v>559</v>
      </c>
      <c r="C42" s="72" t="s">
        <v>118</v>
      </c>
      <c r="D42" s="74">
        <v>116.88466</v>
      </c>
      <c r="E42" s="76"/>
      <c r="F42" s="68"/>
      <c r="G42" s="30"/>
      <c r="H42" s="30"/>
      <c r="I42" s="30"/>
      <c r="J42" s="30"/>
      <c r="K42" s="30"/>
      <c r="L42" s="30"/>
      <c r="M42" s="30"/>
      <c r="N42" s="30"/>
      <c r="O42" s="30"/>
    </row>
    <row r="43" spans="1:15" ht="12.75" customHeight="1" x14ac:dyDescent="0.2">
      <c r="A43" s="13" t="s">
        <v>486</v>
      </c>
      <c r="B43" s="70" t="s">
        <v>487</v>
      </c>
      <c r="C43" s="72" t="s">
        <v>121</v>
      </c>
      <c r="D43" s="80">
        <f t="shared" ref="D43:E43" si="6">SUM(D44:D45)</f>
        <v>0</v>
      </c>
      <c r="E43" s="87">
        <f t="shared" si="6"/>
        <v>0</v>
      </c>
      <c r="F43" s="68"/>
      <c r="G43" s="30"/>
      <c r="H43" s="30"/>
      <c r="I43" s="30"/>
      <c r="J43" s="30"/>
      <c r="K43" s="30"/>
      <c r="L43" s="30"/>
      <c r="M43" s="30"/>
      <c r="N43" s="30"/>
      <c r="O43" s="30"/>
    </row>
    <row r="44" spans="1:15" ht="12.75" customHeight="1" x14ac:dyDescent="0.2">
      <c r="A44" s="13" t="s">
        <v>488</v>
      </c>
      <c r="B44" s="70">
        <v>581</v>
      </c>
      <c r="C44" s="72" t="s">
        <v>124</v>
      </c>
      <c r="D44" s="74"/>
      <c r="E44" s="76"/>
      <c r="F44" s="68"/>
      <c r="G44" s="30"/>
      <c r="H44" s="30"/>
      <c r="I44" s="30"/>
      <c r="J44" s="30"/>
      <c r="K44" s="30"/>
      <c r="L44" s="30"/>
      <c r="M44" s="30"/>
      <c r="N44" s="30"/>
      <c r="O44" s="30"/>
    </row>
    <row r="45" spans="1:15" ht="12.75" customHeight="1" x14ac:dyDescent="0.2">
      <c r="A45" s="13" t="s">
        <v>489</v>
      </c>
      <c r="B45" s="70">
        <v>582</v>
      </c>
      <c r="C45" s="72" t="s">
        <v>127</v>
      </c>
      <c r="D45" s="74"/>
      <c r="E45" s="76"/>
      <c r="F45" s="68"/>
      <c r="G45" s="30"/>
      <c r="H45" s="30"/>
      <c r="I45" s="30"/>
      <c r="J45" s="30"/>
      <c r="K45" s="30"/>
      <c r="L45" s="30"/>
      <c r="M45" s="30"/>
      <c r="N45" s="30"/>
      <c r="O45" s="30"/>
    </row>
    <row r="46" spans="1:15" ht="12.75" customHeight="1" x14ac:dyDescent="0.2">
      <c r="A46" s="13" t="s">
        <v>490</v>
      </c>
      <c r="B46" s="70" t="s">
        <v>491</v>
      </c>
      <c r="C46" s="72" t="s">
        <v>130</v>
      </c>
      <c r="D46" s="80">
        <f t="shared" ref="D46:E46" si="7">D47</f>
        <v>0</v>
      </c>
      <c r="E46" s="87">
        <f t="shared" si="7"/>
        <v>0</v>
      </c>
      <c r="F46" s="68"/>
      <c r="G46" s="30"/>
      <c r="H46" s="30"/>
      <c r="I46" s="30"/>
      <c r="J46" s="30"/>
      <c r="K46" s="30"/>
      <c r="L46" s="30"/>
      <c r="M46" s="30"/>
      <c r="N46" s="30"/>
      <c r="O46" s="30"/>
    </row>
    <row r="47" spans="1:15" ht="12.75" customHeight="1" x14ac:dyDescent="0.2">
      <c r="A47" s="13" t="s">
        <v>493</v>
      </c>
      <c r="B47" s="70">
        <v>595</v>
      </c>
      <c r="C47" s="72" t="s">
        <v>133</v>
      </c>
      <c r="D47" s="74"/>
      <c r="E47" s="76"/>
      <c r="F47" s="68"/>
      <c r="G47" s="30"/>
      <c r="H47" s="30"/>
      <c r="I47" s="30"/>
      <c r="J47" s="30"/>
      <c r="K47" s="30"/>
      <c r="L47" s="30"/>
      <c r="M47" s="30"/>
      <c r="N47" s="30"/>
      <c r="O47" s="30"/>
    </row>
    <row r="48" spans="1:15" ht="23.25" customHeight="1" x14ac:dyDescent="0.2">
      <c r="A48" s="13" t="s">
        <v>494</v>
      </c>
      <c r="B48" s="94" t="s">
        <v>496</v>
      </c>
      <c r="C48" s="72" t="s">
        <v>136</v>
      </c>
      <c r="D48" s="80">
        <f t="shared" ref="D48:E48" si="8">D7+D12+D17+D23+D27+D36+D43+D46</f>
        <v>345571.49915000005</v>
      </c>
      <c r="E48" s="87">
        <f t="shared" si="8"/>
        <v>2942.92947</v>
      </c>
      <c r="F48" s="68"/>
      <c r="G48" s="30"/>
      <c r="H48" s="30"/>
      <c r="I48" s="30"/>
      <c r="J48" s="30"/>
      <c r="K48" s="30"/>
      <c r="L48" s="30"/>
      <c r="M48" s="30"/>
      <c r="N48" s="30"/>
      <c r="O48" s="30"/>
    </row>
    <row r="49" spans="1:15" ht="12.75" customHeight="1" x14ac:dyDescent="0.2">
      <c r="A49" s="13" t="s">
        <v>502</v>
      </c>
      <c r="B49" s="95">
        <v>799</v>
      </c>
      <c r="C49" s="96" t="s">
        <v>504</v>
      </c>
      <c r="D49" s="74">
        <v>8615.3652999999995</v>
      </c>
      <c r="E49" s="76">
        <v>70.251509999999996</v>
      </c>
      <c r="F49" s="68"/>
      <c r="G49" s="30"/>
      <c r="H49" s="30"/>
      <c r="I49" s="30"/>
      <c r="J49" s="30"/>
      <c r="K49" s="30"/>
      <c r="L49" s="30"/>
      <c r="M49" s="30"/>
      <c r="N49" s="30"/>
      <c r="O49" s="30"/>
    </row>
    <row r="50" spans="1:15" ht="13.5" customHeight="1" x14ac:dyDescent="0.2">
      <c r="A50" s="124" t="s">
        <v>510</v>
      </c>
      <c r="B50" s="125" t="s">
        <v>548</v>
      </c>
      <c r="C50" s="126" t="s">
        <v>549</v>
      </c>
      <c r="D50" s="128">
        <f t="shared" ref="D50:E50" si="9">D48+D49</f>
        <v>354186.86445000005</v>
      </c>
      <c r="E50" s="129">
        <f t="shared" si="9"/>
        <v>3013.1809800000001</v>
      </c>
      <c r="F50" s="68"/>
      <c r="G50" s="30"/>
      <c r="H50" s="30"/>
      <c r="I50" s="30"/>
      <c r="J50" s="30"/>
      <c r="K50" s="30"/>
      <c r="L50" s="30"/>
      <c r="M50" s="30"/>
      <c r="N50" s="30"/>
      <c r="O50" s="30"/>
    </row>
    <row r="51" spans="1:15" ht="13.5" customHeight="1" x14ac:dyDescent="0.2">
      <c r="A51" s="834" t="s">
        <v>551</v>
      </c>
      <c r="B51" s="818"/>
      <c r="C51" s="818"/>
      <c r="D51" s="818"/>
      <c r="E51" s="835"/>
      <c r="F51" s="55"/>
      <c r="G51" s="30"/>
      <c r="H51" s="30"/>
      <c r="I51" s="30"/>
      <c r="J51" s="30"/>
      <c r="K51" s="30"/>
      <c r="L51" s="30"/>
      <c r="M51" s="30"/>
      <c r="N51" s="30"/>
      <c r="O51" s="30"/>
    </row>
    <row r="52" spans="1:15" ht="12.75" customHeight="1" x14ac:dyDescent="0.2">
      <c r="A52" s="39" t="s">
        <v>555</v>
      </c>
      <c r="B52" s="131" t="s">
        <v>557</v>
      </c>
      <c r="C52" s="132" t="s">
        <v>139</v>
      </c>
      <c r="D52" s="133">
        <f t="shared" ref="D52:E52" si="10">SUM(D53:D55)</f>
        <v>38291.698329999999</v>
      </c>
      <c r="E52" s="134">
        <f t="shared" si="10"/>
        <v>3067.14048</v>
      </c>
      <c r="F52" s="68"/>
      <c r="G52" s="30"/>
      <c r="H52" s="30"/>
      <c r="I52" s="30"/>
      <c r="J52" s="30"/>
      <c r="K52" s="30"/>
      <c r="L52" s="30"/>
      <c r="M52" s="30"/>
      <c r="N52" s="30"/>
      <c r="O52" s="30"/>
    </row>
    <row r="53" spans="1:15" ht="12.75" customHeight="1" x14ac:dyDescent="0.2">
      <c r="A53" s="13" t="s">
        <v>561</v>
      </c>
      <c r="B53" s="70">
        <v>601</v>
      </c>
      <c r="C53" s="72" t="s">
        <v>142</v>
      </c>
      <c r="D53" s="74"/>
      <c r="E53" s="76"/>
      <c r="F53" s="68"/>
      <c r="G53" s="30"/>
      <c r="H53" s="30"/>
      <c r="I53" s="30"/>
      <c r="J53" s="30"/>
      <c r="K53" s="30"/>
      <c r="L53" s="30"/>
      <c r="M53" s="30"/>
      <c r="N53" s="30"/>
      <c r="O53" s="30"/>
    </row>
    <row r="54" spans="1:15" ht="12.75" customHeight="1" x14ac:dyDescent="0.2">
      <c r="A54" s="13" t="s">
        <v>562</v>
      </c>
      <c r="B54" s="70">
        <v>602</v>
      </c>
      <c r="C54" s="72" t="s">
        <v>145</v>
      </c>
      <c r="D54" s="74">
        <v>38291.698329999999</v>
      </c>
      <c r="E54" s="76">
        <v>3067.14048</v>
      </c>
      <c r="F54" s="68"/>
      <c r="G54" s="30"/>
      <c r="H54" s="30"/>
      <c r="I54" s="30"/>
      <c r="J54" s="30"/>
      <c r="K54" s="30"/>
      <c r="L54" s="30"/>
      <c r="M54" s="30"/>
      <c r="N54" s="30"/>
      <c r="O54" s="30"/>
    </row>
    <row r="55" spans="1:15" ht="12.75" customHeight="1" x14ac:dyDescent="0.2">
      <c r="A55" s="13" t="s">
        <v>563</v>
      </c>
      <c r="B55" s="70">
        <v>604</v>
      </c>
      <c r="C55" s="72" t="s">
        <v>148</v>
      </c>
      <c r="D55" s="74"/>
      <c r="E55" s="76"/>
      <c r="F55" s="68"/>
      <c r="G55" s="30"/>
      <c r="H55" s="30"/>
      <c r="I55" s="30"/>
      <c r="J55" s="30"/>
      <c r="K55" s="30"/>
      <c r="L55" s="30"/>
      <c r="M55" s="30"/>
      <c r="N55" s="30"/>
      <c r="O55" s="30"/>
    </row>
    <row r="56" spans="1:15" ht="12.75" customHeight="1" x14ac:dyDescent="0.2">
      <c r="A56" s="13" t="s">
        <v>564</v>
      </c>
      <c r="B56" s="70" t="s">
        <v>565</v>
      </c>
      <c r="C56" s="72" t="s">
        <v>151</v>
      </c>
      <c r="D56" s="80">
        <f t="shared" ref="D56:E56" si="11">SUM(D57:D60)</f>
        <v>0</v>
      </c>
      <c r="E56" s="87">
        <f t="shared" si="11"/>
        <v>0</v>
      </c>
      <c r="F56" s="68"/>
      <c r="G56" s="30"/>
      <c r="H56" s="30"/>
      <c r="I56" s="30"/>
      <c r="J56" s="30"/>
      <c r="K56" s="30"/>
      <c r="L56" s="30"/>
      <c r="M56" s="30"/>
      <c r="N56" s="30"/>
      <c r="O56" s="30"/>
    </row>
    <row r="57" spans="1:15" ht="12.75" customHeight="1" x14ac:dyDescent="0.2">
      <c r="A57" s="13" t="s">
        <v>567</v>
      </c>
      <c r="B57" s="70">
        <v>611</v>
      </c>
      <c r="C57" s="72" t="s">
        <v>154</v>
      </c>
      <c r="D57" s="74"/>
      <c r="E57" s="76"/>
      <c r="F57" s="68"/>
      <c r="G57" s="30"/>
      <c r="H57" s="30"/>
      <c r="I57" s="30"/>
      <c r="J57" s="30"/>
      <c r="K57" s="30"/>
      <c r="L57" s="30"/>
      <c r="M57" s="30"/>
      <c r="N57" s="30"/>
      <c r="O57" s="30"/>
    </row>
    <row r="58" spans="1:15" ht="12.75" customHeight="1" x14ac:dyDescent="0.2">
      <c r="A58" s="13" t="s">
        <v>568</v>
      </c>
      <c r="B58" s="70">
        <v>612</v>
      </c>
      <c r="C58" s="72" t="s">
        <v>157</v>
      </c>
      <c r="D58" s="74"/>
      <c r="E58" s="76"/>
      <c r="F58" s="68"/>
      <c r="G58" s="30"/>
      <c r="H58" s="30"/>
      <c r="I58" s="30"/>
      <c r="J58" s="30"/>
      <c r="K58" s="30"/>
      <c r="L58" s="30"/>
      <c r="M58" s="30"/>
      <c r="N58" s="30"/>
      <c r="O58" s="30"/>
    </row>
    <row r="59" spans="1:15" ht="12.75" customHeight="1" x14ac:dyDescent="0.2">
      <c r="A59" s="13" t="s">
        <v>570</v>
      </c>
      <c r="B59" s="70">
        <v>613</v>
      </c>
      <c r="C59" s="72" t="s">
        <v>160</v>
      </c>
      <c r="D59" s="74"/>
      <c r="E59" s="76"/>
      <c r="F59" s="68"/>
      <c r="G59" s="30"/>
      <c r="H59" s="30"/>
      <c r="I59" s="30"/>
      <c r="J59" s="30"/>
      <c r="K59" s="30"/>
      <c r="L59" s="30"/>
      <c r="M59" s="30"/>
      <c r="N59" s="30"/>
      <c r="O59" s="30"/>
    </row>
    <row r="60" spans="1:15" ht="12.75" customHeight="1" x14ac:dyDescent="0.2">
      <c r="A60" s="13" t="s">
        <v>572</v>
      </c>
      <c r="B60" s="70">
        <v>614</v>
      </c>
      <c r="C60" s="72" t="s">
        <v>163</v>
      </c>
      <c r="D60" s="74"/>
      <c r="E60" s="76"/>
      <c r="F60" s="68"/>
      <c r="G60" s="30"/>
      <c r="H60" s="30"/>
      <c r="I60" s="30"/>
      <c r="J60" s="30"/>
      <c r="K60" s="30"/>
      <c r="L60" s="30"/>
      <c r="M60" s="30"/>
      <c r="N60" s="30"/>
      <c r="O60" s="30"/>
    </row>
    <row r="61" spans="1:15" ht="12.75" customHeight="1" x14ac:dyDescent="0.2">
      <c r="A61" s="13" t="s">
        <v>573</v>
      </c>
      <c r="B61" s="70" t="s">
        <v>574</v>
      </c>
      <c r="C61" s="72" t="s">
        <v>166</v>
      </c>
      <c r="D61" s="80">
        <f t="shared" ref="D61:E61" si="12">SUM(D62:D65)</f>
        <v>0</v>
      </c>
      <c r="E61" s="87">
        <f t="shared" si="12"/>
        <v>0</v>
      </c>
      <c r="F61" s="68"/>
      <c r="G61" s="30"/>
      <c r="H61" s="30"/>
      <c r="I61" s="30"/>
      <c r="J61" s="30"/>
      <c r="K61" s="30"/>
      <c r="L61" s="30"/>
      <c r="M61" s="30"/>
      <c r="N61" s="30"/>
      <c r="O61" s="30"/>
    </row>
    <row r="62" spans="1:15" ht="12.75" customHeight="1" x14ac:dyDescent="0.2">
      <c r="A62" s="13" t="s">
        <v>576</v>
      </c>
      <c r="B62" s="70">
        <v>621</v>
      </c>
      <c r="C62" s="72" t="s">
        <v>169</v>
      </c>
      <c r="D62" s="74"/>
      <c r="E62" s="76"/>
      <c r="F62" s="68"/>
      <c r="G62" s="30"/>
      <c r="H62" s="30"/>
      <c r="I62" s="30"/>
      <c r="J62" s="30"/>
      <c r="K62" s="30"/>
      <c r="L62" s="30"/>
      <c r="M62" s="30"/>
      <c r="N62" s="30"/>
      <c r="O62" s="30"/>
    </row>
    <row r="63" spans="1:15" ht="12.75" customHeight="1" x14ac:dyDescent="0.2">
      <c r="A63" s="13" t="s">
        <v>577</v>
      </c>
      <c r="B63" s="70">
        <v>622</v>
      </c>
      <c r="C63" s="72" t="s">
        <v>172</v>
      </c>
      <c r="D63" s="74"/>
      <c r="E63" s="76"/>
      <c r="F63" s="68"/>
      <c r="G63" s="30"/>
      <c r="H63" s="30"/>
      <c r="I63" s="30"/>
      <c r="J63" s="30"/>
      <c r="K63" s="30"/>
      <c r="L63" s="30"/>
      <c r="M63" s="30"/>
      <c r="N63" s="30"/>
      <c r="O63" s="30"/>
    </row>
    <row r="64" spans="1:15" ht="12.75" customHeight="1" x14ac:dyDescent="0.2">
      <c r="A64" s="13" t="s">
        <v>578</v>
      </c>
      <c r="B64" s="70">
        <v>623</v>
      </c>
      <c r="C64" s="72" t="s">
        <v>175</v>
      </c>
      <c r="D64" s="74"/>
      <c r="E64" s="76"/>
      <c r="F64" s="68"/>
      <c r="G64" s="30"/>
      <c r="H64" s="30"/>
      <c r="I64" s="30"/>
      <c r="J64" s="30"/>
      <c r="K64" s="30"/>
      <c r="L64" s="30"/>
      <c r="M64" s="30"/>
      <c r="N64" s="30"/>
      <c r="O64" s="30"/>
    </row>
    <row r="65" spans="1:15" ht="12.75" customHeight="1" x14ac:dyDescent="0.2">
      <c r="A65" s="13" t="s">
        <v>579</v>
      </c>
      <c r="B65" s="70">
        <v>624</v>
      </c>
      <c r="C65" s="72" t="s">
        <v>177</v>
      </c>
      <c r="D65" s="74"/>
      <c r="E65" s="76"/>
      <c r="F65" s="68"/>
      <c r="G65" s="30"/>
      <c r="H65" s="30"/>
      <c r="I65" s="30"/>
      <c r="J65" s="30"/>
      <c r="K65" s="30"/>
      <c r="L65" s="30"/>
      <c r="M65" s="30"/>
      <c r="N65" s="30"/>
      <c r="O65" s="30"/>
    </row>
    <row r="66" spans="1:15" ht="12.75" customHeight="1" x14ac:dyDescent="0.2">
      <c r="A66" s="13" t="s">
        <v>580</v>
      </c>
      <c r="B66" s="70" t="s">
        <v>581</v>
      </c>
      <c r="C66" s="72" t="s">
        <v>180</v>
      </c>
      <c r="D66" s="80">
        <f t="shared" ref="D66:E66" si="13">SUM(D67:D73)</f>
        <v>58136.160089999998</v>
      </c>
      <c r="E66" s="87">
        <f t="shared" si="13"/>
        <v>1.1792</v>
      </c>
      <c r="F66" s="68"/>
      <c r="G66" s="30"/>
      <c r="H66" s="30"/>
      <c r="I66" s="30"/>
      <c r="J66" s="30"/>
      <c r="K66" s="30"/>
      <c r="L66" s="30"/>
      <c r="M66" s="30"/>
      <c r="N66" s="30"/>
      <c r="O66" s="30"/>
    </row>
    <row r="67" spans="1:15" ht="12.75" customHeight="1" x14ac:dyDescent="0.2">
      <c r="A67" s="13" t="s">
        <v>582</v>
      </c>
      <c r="B67" s="70">
        <v>641</v>
      </c>
      <c r="C67" s="72" t="s">
        <v>183</v>
      </c>
      <c r="D67" s="74">
        <v>0.23207</v>
      </c>
      <c r="E67" s="76"/>
      <c r="F67" s="68"/>
      <c r="G67" s="30"/>
      <c r="H67" s="30"/>
      <c r="I67" s="30"/>
      <c r="J67" s="30"/>
      <c r="K67" s="30"/>
      <c r="L67" s="30"/>
      <c r="M67" s="30"/>
      <c r="N67" s="30"/>
      <c r="O67" s="30"/>
    </row>
    <row r="68" spans="1:15" ht="12.75" customHeight="1" x14ac:dyDescent="0.2">
      <c r="A68" s="13" t="s">
        <v>583</v>
      </c>
      <c r="B68" s="70">
        <v>642</v>
      </c>
      <c r="C68" s="72" t="s">
        <v>186</v>
      </c>
      <c r="D68" s="74"/>
      <c r="E68" s="76"/>
      <c r="F68" s="68"/>
      <c r="G68" s="30"/>
      <c r="H68" s="30"/>
      <c r="I68" s="30"/>
      <c r="J68" s="30"/>
      <c r="K68" s="30"/>
      <c r="L68" s="30"/>
      <c r="M68" s="30"/>
      <c r="N68" s="30"/>
      <c r="O68" s="30"/>
    </row>
    <row r="69" spans="1:15" ht="12.75" customHeight="1" x14ac:dyDescent="0.2">
      <c r="A69" s="13" t="s">
        <v>584</v>
      </c>
      <c r="B69" s="70">
        <v>643</v>
      </c>
      <c r="C69" s="72" t="s">
        <v>189</v>
      </c>
      <c r="D69" s="74"/>
      <c r="E69" s="76"/>
      <c r="F69" s="68"/>
      <c r="G69" s="30"/>
      <c r="H69" s="30"/>
      <c r="I69" s="30"/>
      <c r="J69" s="30"/>
      <c r="K69" s="30"/>
      <c r="L69" s="30"/>
      <c r="M69" s="30"/>
      <c r="N69" s="30"/>
      <c r="O69" s="30"/>
    </row>
    <row r="70" spans="1:15" ht="12.75" customHeight="1" x14ac:dyDescent="0.2">
      <c r="A70" s="13" t="s">
        <v>585</v>
      </c>
      <c r="B70" s="70">
        <v>644</v>
      </c>
      <c r="C70" s="72" t="s">
        <v>192</v>
      </c>
      <c r="D70" s="74">
        <v>418.09672</v>
      </c>
      <c r="E70" s="76"/>
      <c r="F70" s="68"/>
      <c r="G70" s="30"/>
      <c r="H70" s="30"/>
      <c r="I70" s="30"/>
      <c r="J70" s="30"/>
      <c r="K70" s="30"/>
      <c r="L70" s="30"/>
      <c r="M70" s="30"/>
      <c r="N70" s="30"/>
      <c r="O70" s="30"/>
    </row>
    <row r="71" spans="1:15" ht="12.75" customHeight="1" x14ac:dyDescent="0.2">
      <c r="A71" s="13" t="s">
        <v>586</v>
      </c>
      <c r="B71" s="70">
        <v>645</v>
      </c>
      <c r="C71" s="72" t="s">
        <v>195</v>
      </c>
      <c r="D71" s="74">
        <v>63.206800000000001</v>
      </c>
      <c r="E71" s="76">
        <v>1.1792</v>
      </c>
      <c r="F71" s="68"/>
      <c r="G71" s="30"/>
      <c r="H71" s="30"/>
      <c r="I71" s="30"/>
      <c r="J71" s="30"/>
      <c r="K71" s="30"/>
      <c r="L71" s="30"/>
      <c r="M71" s="30"/>
      <c r="N71" s="30"/>
      <c r="O71" s="30"/>
    </row>
    <row r="72" spans="1:15" ht="12.75" customHeight="1" x14ac:dyDescent="0.2">
      <c r="A72" s="13" t="s">
        <v>588</v>
      </c>
      <c r="B72" s="70">
        <v>648</v>
      </c>
      <c r="C72" s="72" t="s">
        <v>198</v>
      </c>
      <c r="D72" s="74">
        <v>34539.346089999999</v>
      </c>
      <c r="E72" s="76"/>
      <c r="F72" s="68"/>
      <c r="G72" s="30"/>
      <c r="H72" s="30"/>
      <c r="I72" s="30"/>
      <c r="J72" s="30"/>
      <c r="K72" s="30"/>
      <c r="L72" s="30"/>
      <c r="M72" s="30"/>
      <c r="N72" s="30"/>
      <c r="O72" s="30"/>
    </row>
    <row r="73" spans="1:15" ht="12.75" customHeight="1" x14ac:dyDescent="0.2">
      <c r="A73" s="13" t="s">
        <v>589</v>
      </c>
      <c r="B73" s="70">
        <v>649</v>
      </c>
      <c r="C73" s="72" t="s">
        <v>201</v>
      </c>
      <c r="D73" s="74">
        <v>23115.278409999999</v>
      </c>
      <c r="E73" s="76"/>
      <c r="F73" s="68"/>
      <c r="G73" s="30"/>
      <c r="H73" s="30"/>
      <c r="I73" s="30"/>
      <c r="J73" s="30"/>
      <c r="K73" s="30"/>
      <c r="L73" s="30"/>
      <c r="M73" s="30"/>
      <c r="N73" s="30"/>
      <c r="O73" s="30"/>
    </row>
    <row r="74" spans="1:15" ht="25.5" customHeight="1" x14ac:dyDescent="0.2">
      <c r="A74" s="13" t="s">
        <v>590</v>
      </c>
      <c r="B74" s="70" t="s">
        <v>591</v>
      </c>
      <c r="C74" s="72" t="s">
        <v>204</v>
      </c>
      <c r="D74" s="80">
        <f t="shared" ref="D74:E74" si="14">SUM(D75:D81)</f>
        <v>8.3805300000000003</v>
      </c>
      <c r="E74" s="87">
        <f t="shared" si="14"/>
        <v>0</v>
      </c>
      <c r="F74" s="68"/>
      <c r="G74" s="30"/>
      <c r="H74" s="30"/>
      <c r="I74" s="30"/>
      <c r="J74" s="30"/>
      <c r="K74" s="30"/>
      <c r="L74" s="30"/>
      <c r="M74" s="30"/>
      <c r="N74" s="30"/>
      <c r="O74" s="30"/>
    </row>
    <row r="75" spans="1:15" ht="12.75" customHeight="1" x14ac:dyDescent="0.2">
      <c r="A75" s="13" t="s">
        <v>592</v>
      </c>
      <c r="B75" s="70">
        <v>652</v>
      </c>
      <c r="C75" s="72" t="s">
        <v>207</v>
      </c>
      <c r="D75" s="74">
        <v>8.3805300000000003</v>
      </c>
      <c r="E75" s="76"/>
      <c r="F75" s="68"/>
      <c r="G75" s="30"/>
      <c r="H75" s="30"/>
      <c r="I75" s="30"/>
      <c r="J75" s="30"/>
      <c r="K75" s="30"/>
      <c r="L75" s="30"/>
      <c r="M75" s="30"/>
      <c r="N75" s="30"/>
      <c r="O75" s="30"/>
    </row>
    <row r="76" spans="1:15" ht="12.75" customHeight="1" x14ac:dyDescent="0.2">
      <c r="A76" s="13" t="s">
        <v>594</v>
      </c>
      <c r="B76" s="70">
        <v>653</v>
      </c>
      <c r="C76" s="72" t="s">
        <v>210</v>
      </c>
      <c r="D76" s="74"/>
      <c r="E76" s="76"/>
      <c r="F76" s="68"/>
      <c r="G76" s="30"/>
      <c r="H76" s="30"/>
      <c r="I76" s="30"/>
      <c r="J76" s="30"/>
      <c r="K76" s="30"/>
      <c r="L76" s="30"/>
      <c r="M76" s="30"/>
      <c r="N76" s="30"/>
      <c r="O76" s="30"/>
    </row>
    <row r="77" spans="1:15" ht="12.75" customHeight="1" x14ac:dyDescent="0.2">
      <c r="A77" s="13" t="s">
        <v>595</v>
      </c>
      <c r="B77" s="70">
        <v>654</v>
      </c>
      <c r="C77" s="72" t="s">
        <v>213</v>
      </c>
      <c r="D77" s="74"/>
      <c r="E77" s="76"/>
      <c r="F77" s="68"/>
      <c r="G77" s="30"/>
      <c r="H77" s="30"/>
      <c r="I77" s="30"/>
      <c r="J77" s="30"/>
      <c r="K77" s="30"/>
      <c r="L77" s="30"/>
      <c r="M77" s="30"/>
      <c r="N77" s="30"/>
      <c r="O77" s="30"/>
    </row>
    <row r="78" spans="1:15" ht="12.75" customHeight="1" x14ac:dyDescent="0.2">
      <c r="A78" s="13" t="s">
        <v>596</v>
      </c>
      <c r="B78" s="70">
        <v>655</v>
      </c>
      <c r="C78" s="72" t="s">
        <v>216</v>
      </c>
      <c r="D78" s="74"/>
      <c r="E78" s="76"/>
      <c r="F78" s="68"/>
      <c r="G78" s="30"/>
      <c r="H78" s="30"/>
      <c r="I78" s="30"/>
      <c r="J78" s="30"/>
      <c r="K78" s="30"/>
      <c r="L78" s="30"/>
      <c r="M78" s="30"/>
      <c r="N78" s="30"/>
      <c r="O78" s="30"/>
    </row>
    <row r="79" spans="1:15" ht="12.75" customHeight="1" x14ac:dyDescent="0.2">
      <c r="A79" s="13" t="s">
        <v>597</v>
      </c>
      <c r="B79" s="70">
        <v>656</v>
      </c>
      <c r="C79" s="72" t="s">
        <v>219</v>
      </c>
      <c r="D79" s="74"/>
      <c r="E79" s="76"/>
      <c r="F79" s="68"/>
      <c r="G79" s="30"/>
      <c r="H79" s="30"/>
      <c r="I79" s="30"/>
      <c r="J79" s="30"/>
      <c r="K79" s="30"/>
      <c r="L79" s="30"/>
      <c r="M79" s="30"/>
      <c r="N79" s="30"/>
      <c r="O79" s="30"/>
    </row>
    <row r="80" spans="1:15" ht="12.75" customHeight="1" x14ac:dyDescent="0.2">
      <c r="A80" s="13" t="s">
        <v>598</v>
      </c>
      <c r="B80" s="70">
        <v>657</v>
      </c>
      <c r="C80" s="72" t="s">
        <v>222</v>
      </c>
      <c r="D80" s="74"/>
      <c r="E80" s="76"/>
      <c r="F80" s="68"/>
      <c r="G80" s="30"/>
      <c r="H80" s="30"/>
      <c r="I80" s="30"/>
      <c r="J80" s="30"/>
      <c r="K80" s="30"/>
      <c r="L80" s="30"/>
      <c r="M80" s="30"/>
      <c r="N80" s="30"/>
      <c r="O80" s="30"/>
    </row>
    <row r="81" spans="1:15" ht="12.75" customHeight="1" x14ac:dyDescent="0.2">
      <c r="A81" s="13" t="s">
        <v>599</v>
      </c>
      <c r="B81" s="70">
        <v>659</v>
      </c>
      <c r="C81" s="72" t="s">
        <v>225</v>
      </c>
      <c r="D81" s="74"/>
      <c r="E81" s="76"/>
      <c r="F81" s="68"/>
      <c r="G81" s="30"/>
      <c r="H81" s="30"/>
      <c r="I81" s="30"/>
      <c r="J81" s="30"/>
      <c r="K81" s="30"/>
      <c r="L81" s="30"/>
      <c r="M81" s="30"/>
      <c r="N81" s="30"/>
      <c r="O81" s="30"/>
    </row>
    <row r="82" spans="1:15" ht="12.75" customHeight="1" x14ac:dyDescent="0.2">
      <c r="A82" s="13" t="s">
        <v>600</v>
      </c>
      <c r="B82" s="70" t="s">
        <v>601</v>
      </c>
      <c r="C82" s="72" t="s">
        <v>228</v>
      </c>
      <c r="D82" s="80">
        <f t="shared" ref="D82:E82" si="15">SUM(D83:D85)</f>
        <v>0</v>
      </c>
      <c r="E82" s="87">
        <f t="shared" si="15"/>
        <v>0</v>
      </c>
      <c r="F82" s="68"/>
      <c r="G82" s="30"/>
      <c r="H82" s="30"/>
      <c r="I82" s="30"/>
      <c r="J82" s="30"/>
      <c r="K82" s="30"/>
      <c r="L82" s="30"/>
      <c r="M82" s="30"/>
      <c r="N82" s="30"/>
      <c r="O82" s="30"/>
    </row>
    <row r="83" spans="1:15" ht="12.75" customHeight="1" x14ac:dyDescent="0.2">
      <c r="A83" s="13" t="s">
        <v>602</v>
      </c>
      <c r="B83" s="70">
        <v>681</v>
      </c>
      <c r="C83" s="72" t="s">
        <v>231</v>
      </c>
      <c r="D83" s="74"/>
      <c r="E83" s="76"/>
      <c r="F83" s="68"/>
      <c r="G83" s="30"/>
      <c r="H83" s="30"/>
      <c r="I83" s="30"/>
      <c r="J83" s="30"/>
      <c r="K83" s="30"/>
      <c r="L83" s="30"/>
      <c r="M83" s="30"/>
      <c r="N83" s="30"/>
      <c r="O83" s="30"/>
    </row>
    <row r="84" spans="1:15" ht="12.75" customHeight="1" x14ac:dyDescent="0.2">
      <c r="A84" s="13" t="s">
        <v>603</v>
      </c>
      <c r="B84" s="70">
        <v>682</v>
      </c>
      <c r="C84" s="72" t="s">
        <v>234</v>
      </c>
      <c r="D84" s="74"/>
      <c r="E84" s="76"/>
      <c r="F84" s="68"/>
      <c r="G84" s="30"/>
      <c r="H84" s="30"/>
      <c r="I84" s="30"/>
      <c r="J84" s="30"/>
      <c r="K84" s="30"/>
      <c r="L84" s="30"/>
      <c r="M84" s="30"/>
      <c r="N84" s="30"/>
      <c r="O84" s="30"/>
    </row>
    <row r="85" spans="1:15" ht="12.75" customHeight="1" x14ac:dyDescent="0.2">
      <c r="A85" s="13" t="s">
        <v>604</v>
      </c>
      <c r="B85" s="70">
        <v>684</v>
      </c>
      <c r="C85" s="72" t="s">
        <v>237</v>
      </c>
      <c r="D85" s="74"/>
      <c r="E85" s="76"/>
      <c r="F85" s="68"/>
      <c r="G85" s="30"/>
      <c r="H85" s="30"/>
      <c r="I85" s="30"/>
      <c r="J85" s="30"/>
      <c r="K85" s="30"/>
      <c r="L85" s="30"/>
      <c r="M85" s="30"/>
      <c r="N85" s="30"/>
      <c r="O85" s="30"/>
    </row>
    <row r="86" spans="1:15" ht="12.75" customHeight="1" x14ac:dyDescent="0.2">
      <c r="A86" s="13" t="s">
        <v>605</v>
      </c>
      <c r="B86" s="70" t="s">
        <v>606</v>
      </c>
      <c r="C86" s="72" t="s">
        <v>240</v>
      </c>
      <c r="D86" s="80">
        <f t="shared" ref="D86:E86" si="16">D87</f>
        <v>248758.56299000001</v>
      </c>
      <c r="E86" s="87">
        <f t="shared" si="16"/>
        <v>0</v>
      </c>
      <c r="F86" s="68"/>
      <c r="G86" s="30"/>
      <c r="H86" s="30"/>
      <c r="I86" s="30"/>
      <c r="J86" s="30"/>
      <c r="K86" s="30"/>
      <c r="L86" s="30"/>
      <c r="M86" s="30"/>
      <c r="N86" s="30"/>
      <c r="O86" s="30"/>
    </row>
    <row r="87" spans="1:15" ht="12.75" customHeight="1" x14ac:dyDescent="0.2">
      <c r="A87" s="13" t="s">
        <v>607</v>
      </c>
      <c r="B87" s="70">
        <v>691</v>
      </c>
      <c r="C87" s="72" t="s">
        <v>243</v>
      </c>
      <c r="D87" s="74">
        <v>248758.56299000001</v>
      </c>
      <c r="E87" s="76"/>
      <c r="F87" s="68"/>
      <c r="G87" s="30"/>
      <c r="H87" s="30"/>
      <c r="I87" s="30"/>
      <c r="J87" s="30"/>
      <c r="K87" s="30"/>
      <c r="L87" s="30"/>
      <c r="M87" s="30"/>
      <c r="N87" s="30"/>
      <c r="O87" s="30"/>
    </row>
    <row r="88" spans="1:15" ht="25.5" customHeight="1" x14ac:dyDescent="0.2">
      <c r="A88" s="13" t="s">
        <v>608</v>
      </c>
      <c r="B88" s="94" t="s">
        <v>609</v>
      </c>
      <c r="C88" s="72" t="s">
        <v>246</v>
      </c>
      <c r="D88" s="80">
        <f t="shared" ref="D88:E88" si="17">D52+D56+D61+D66+D74+D82+D86</f>
        <v>345194.80194000003</v>
      </c>
      <c r="E88" s="642">
        <f t="shared" si="17"/>
        <v>3068.3196800000001</v>
      </c>
      <c r="F88" s="68"/>
      <c r="G88" s="30"/>
      <c r="H88" s="30"/>
      <c r="I88" s="30"/>
      <c r="J88" s="30"/>
      <c r="K88" s="30"/>
      <c r="L88" s="30"/>
      <c r="M88" s="30"/>
      <c r="N88" s="30"/>
      <c r="O88" s="30"/>
    </row>
    <row r="89" spans="1:15" ht="12.75" customHeight="1" x14ac:dyDescent="0.2">
      <c r="A89" s="146" t="s">
        <v>610</v>
      </c>
      <c r="B89" s="147">
        <v>899</v>
      </c>
      <c r="C89" s="169" t="s">
        <v>615</v>
      </c>
      <c r="D89" s="74">
        <v>4567.9435000000003</v>
      </c>
      <c r="E89" s="76">
        <v>536.32064000000003</v>
      </c>
      <c r="F89" s="68"/>
      <c r="G89" s="30"/>
      <c r="H89" s="30"/>
      <c r="I89" s="30"/>
      <c r="J89" s="30"/>
      <c r="K89" s="30"/>
      <c r="L89" s="30"/>
      <c r="M89" s="30"/>
      <c r="N89" s="30"/>
      <c r="O89" s="30"/>
    </row>
    <row r="90" spans="1:15" ht="12.75" customHeight="1" x14ac:dyDescent="0.2">
      <c r="A90" s="146" t="s">
        <v>632</v>
      </c>
      <c r="B90" s="147">
        <v>692</v>
      </c>
      <c r="C90" s="169" t="s">
        <v>633</v>
      </c>
      <c r="D90" s="74">
        <v>3935.3442700000001</v>
      </c>
      <c r="E90" s="76"/>
      <c r="F90" s="68"/>
      <c r="G90" s="30"/>
      <c r="H90" s="30"/>
      <c r="I90" s="30"/>
      <c r="J90" s="30"/>
      <c r="K90" s="30"/>
      <c r="L90" s="30"/>
      <c r="M90" s="30"/>
      <c r="N90" s="30"/>
      <c r="O90" s="30"/>
    </row>
    <row r="91" spans="1:15" ht="12.75" customHeight="1" x14ac:dyDescent="0.2">
      <c r="A91" s="170" t="s">
        <v>634</v>
      </c>
      <c r="B91" s="171" t="s">
        <v>635</v>
      </c>
      <c r="C91" s="179" t="s">
        <v>636</v>
      </c>
      <c r="D91" s="194">
        <f>SUM(D88:D90)</f>
        <v>353698.08971000003</v>
      </c>
      <c r="E91" s="195">
        <f t="shared" ref="E91" si="18">SUM(E88:E90)</f>
        <v>3604.64032</v>
      </c>
      <c r="F91" s="68"/>
      <c r="G91" s="30"/>
      <c r="H91" s="30"/>
      <c r="I91" s="30"/>
      <c r="J91" s="30"/>
      <c r="K91" s="30"/>
      <c r="L91" s="30"/>
      <c r="M91" s="30"/>
      <c r="N91" s="30"/>
      <c r="O91" s="30"/>
    </row>
    <row r="92" spans="1:15" ht="12.75" customHeight="1" x14ac:dyDescent="0.2">
      <c r="A92" s="196" t="s">
        <v>672</v>
      </c>
      <c r="B92" s="197" t="s">
        <v>674</v>
      </c>
      <c r="C92" s="198" t="s">
        <v>249</v>
      </c>
      <c r="D92" s="194">
        <f>D91-D50</f>
        <v>-488.77474000002258</v>
      </c>
      <c r="E92" s="195">
        <f t="shared" ref="E92" si="19">E91-E50</f>
        <v>591.45933999999988</v>
      </c>
      <c r="F92" s="68"/>
      <c r="G92" s="30"/>
      <c r="H92" s="30"/>
      <c r="I92" s="30"/>
      <c r="J92" s="30"/>
      <c r="K92" s="30"/>
      <c r="L92" s="30"/>
      <c r="M92" s="30"/>
      <c r="N92" s="30"/>
      <c r="O92" s="30"/>
    </row>
    <row r="93" spans="1:15" ht="12.75" customHeight="1" x14ac:dyDescent="0.2">
      <c r="A93" s="13" t="s">
        <v>676</v>
      </c>
      <c r="B93" s="70">
        <v>591</v>
      </c>
      <c r="C93" s="72" t="s">
        <v>252</v>
      </c>
      <c r="D93" s="74"/>
      <c r="E93" s="76"/>
      <c r="F93" s="68"/>
      <c r="G93" s="30"/>
      <c r="H93" s="30"/>
      <c r="I93" s="30"/>
      <c r="J93" s="30"/>
      <c r="K93" s="30"/>
      <c r="L93" s="30"/>
      <c r="M93" s="30"/>
      <c r="N93" s="30"/>
      <c r="O93" s="30"/>
    </row>
    <row r="94" spans="1:15" ht="12.75" customHeight="1" x14ac:dyDescent="0.2">
      <c r="A94" s="196" t="s">
        <v>677</v>
      </c>
      <c r="B94" s="211" t="s">
        <v>679</v>
      </c>
      <c r="C94" s="126" t="s">
        <v>255</v>
      </c>
      <c r="D94" s="212">
        <f t="shared" ref="D94:E94" si="20">D92-D93</f>
        <v>-488.77474000002258</v>
      </c>
      <c r="E94" s="213">
        <f t="shared" si="20"/>
        <v>591.45933999999988</v>
      </c>
      <c r="F94" s="68"/>
      <c r="G94" s="30"/>
      <c r="H94" s="30"/>
      <c r="I94" s="30"/>
      <c r="J94" s="30"/>
      <c r="K94" s="30"/>
      <c r="L94" s="30"/>
      <c r="M94" s="30"/>
      <c r="N94" s="30"/>
      <c r="O94" s="30"/>
    </row>
    <row r="95" spans="1:15" ht="12.75" customHeight="1" x14ac:dyDescent="0.2">
      <c r="A95" s="831"/>
      <c r="B95" s="832"/>
      <c r="C95" s="833"/>
      <c r="D95" s="836" t="s">
        <v>708</v>
      </c>
      <c r="E95" s="837"/>
      <c r="F95" s="4"/>
      <c r="G95" s="30"/>
      <c r="H95" s="30"/>
      <c r="I95" s="30"/>
      <c r="J95" s="30"/>
      <c r="K95" s="30"/>
      <c r="L95" s="30"/>
      <c r="M95" s="30"/>
      <c r="N95" s="30"/>
      <c r="O95" s="30"/>
    </row>
    <row r="96" spans="1:15" ht="12.75" customHeight="1" x14ac:dyDescent="0.2">
      <c r="A96" s="233" t="s">
        <v>709</v>
      </c>
      <c r="B96" s="29" t="s">
        <v>710</v>
      </c>
      <c r="C96" s="30" t="s">
        <v>258</v>
      </c>
      <c r="D96" s="829">
        <f>+D92+E92</f>
        <v>102.68459999997731</v>
      </c>
      <c r="E96" s="838"/>
      <c r="F96" s="2"/>
      <c r="G96" s="30"/>
      <c r="H96" s="30"/>
      <c r="I96" s="30"/>
      <c r="J96" s="30"/>
      <c r="K96" s="30"/>
      <c r="L96" s="30"/>
      <c r="M96" s="30"/>
      <c r="N96" s="30"/>
      <c r="O96" s="30"/>
    </row>
    <row r="97" spans="1:15" ht="13.5" customHeight="1" x14ac:dyDescent="0.2">
      <c r="A97" s="251" t="s">
        <v>717</v>
      </c>
      <c r="B97" s="43" t="s">
        <v>731</v>
      </c>
      <c r="C97" s="25" t="s">
        <v>261</v>
      </c>
      <c r="D97" s="827">
        <f>+D94+E94</f>
        <v>102.68459999997731</v>
      </c>
      <c r="E97" s="828"/>
      <c r="F97" s="2"/>
      <c r="G97" s="30"/>
      <c r="H97" s="30"/>
      <c r="I97" s="30"/>
      <c r="J97" s="30"/>
      <c r="K97" s="30"/>
      <c r="L97" s="30"/>
      <c r="M97" s="30"/>
      <c r="N97" s="30"/>
      <c r="O97" s="30"/>
    </row>
    <row r="98" spans="1:15" ht="12.75" customHeight="1" x14ac:dyDescent="0.2">
      <c r="A98" s="254"/>
      <c r="B98" s="49"/>
      <c r="C98" s="49"/>
      <c r="D98" s="47"/>
      <c r="E98" s="47"/>
      <c r="F98" s="2"/>
      <c r="G98" s="30"/>
      <c r="H98" s="30"/>
      <c r="I98" s="30"/>
      <c r="J98" s="30"/>
      <c r="K98" s="30"/>
      <c r="L98" s="30"/>
      <c r="M98" s="30"/>
      <c r="N98" s="30"/>
      <c r="O98" s="30"/>
    </row>
    <row r="99" spans="1:15" ht="12.75" customHeight="1" x14ac:dyDescent="0.2">
      <c r="A99" s="45" t="s">
        <v>410</v>
      </c>
      <c r="B99" s="49"/>
      <c r="C99" s="49"/>
      <c r="D99" s="47"/>
      <c r="E99" s="47"/>
      <c r="F99" s="2"/>
      <c r="G99" s="30"/>
      <c r="H99" s="30"/>
      <c r="I99" s="30"/>
      <c r="J99" s="30"/>
      <c r="K99" s="30"/>
      <c r="L99" s="30"/>
      <c r="M99" s="30"/>
      <c r="N99" s="30"/>
      <c r="O99" s="30"/>
    </row>
    <row r="100" spans="1:15" ht="12.75" customHeight="1" x14ac:dyDescent="0.2">
      <c r="A100" s="2" t="s">
        <v>738</v>
      </c>
      <c r="B100" s="49"/>
      <c r="C100" s="49"/>
      <c r="D100" s="47"/>
      <c r="E100" s="47"/>
      <c r="F100" s="2"/>
      <c r="G100" s="30"/>
      <c r="H100" s="30"/>
      <c r="I100" s="30"/>
      <c r="J100" s="30"/>
      <c r="K100" s="30"/>
      <c r="L100" s="30"/>
      <c r="M100" s="30"/>
      <c r="N100" s="30"/>
      <c r="O100" s="30"/>
    </row>
    <row r="101" spans="1:15" ht="12.75" customHeight="1" x14ac:dyDescent="0.2">
      <c r="A101" s="2" t="s">
        <v>412</v>
      </c>
      <c r="B101" s="50"/>
      <c r="C101" s="50"/>
      <c r="D101" s="47"/>
      <c r="E101" s="47"/>
      <c r="F101" s="2"/>
      <c r="G101" s="30"/>
      <c r="H101" s="30"/>
      <c r="I101" s="30"/>
      <c r="J101" s="30"/>
      <c r="K101" s="30"/>
      <c r="L101" s="30"/>
      <c r="M101" s="30"/>
      <c r="N101" s="30"/>
      <c r="O101" s="30"/>
    </row>
    <row r="102" spans="1:15" ht="12.75" customHeight="1" x14ac:dyDescent="0.2">
      <c r="A102" s="2" t="s">
        <v>413</v>
      </c>
      <c r="B102" s="50"/>
      <c r="C102" s="50"/>
      <c r="D102" s="47"/>
      <c r="E102" s="47"/>
      <c r="F102" s="2"/>
      <c r="G102" s="30"/>
      <c r="H102" s="30"/>
      <c r="I102" s="30"/>
      <c r="J102" s="30"/>
      <c r="K102" s="30"/>
      <c r="L102" s="30"/>
      <c r="M102" s="30"/>
      <c r="N102" s="30"/>
      <c r="O102" s="30"/>
    </row>
    <row r="103" spans="1:15" ht="12.75" customHeight="1" x14ac:dyDescent="0.2">
      <c r="A103" s="2"/>
      <c r="B103" s="71"/>
      <c r="C103" s="71"/>
      <c r="D103" s="47"/>
      <c r="E103" s="47"/>
      <c r="F103" s="2"/>
      <c r="G103" s="30"/>
      <c r="H103" s="30"/>
      <c r="I103" s="30"/>
      <c r="J103" s="30"/>
      <c r="K103" s="30"/>
      <c r="L103" s="30"/>
      <c r="M103" s="30"/>
      <c r="N103" s="30"/>
      <c r="O103" s="30"/>
    </row>
    <row r="104" spans="1:15" ht="12.75" customHeight="1" x14ac:dyDescent="0.2">
      <c r="A104" s="45"/>
      <c r="B104" s="71"/>
      <c r="C104" s="71"/>
      <c r="D104" s="47"/>
      <c r="E104" s="47"/>
      <c r="F104" s="2"/>
      <c r="G104" s="30"/>
      <c r="H104" s="30"/>
      <c r="I104" s="30"/>
      <c r="J104" s="30"/>
      <c r="K104" s="30"/>
      <c r="L104" s="30"/>
      <c r="M104" s="30"/>
      <c r="N104" s="30"/>
      <c r="O104" s="30"/>
    </row>
  </sheetData>
  <mergeCells count="10">
    <mergeCell ref="A1:E1"/>
    <mergeCell ref="A2:E2"/>
    <mergeCell ref="B6:C6"/>
    <mergeCell ref="A51:E51"/>
    <mergeCell ref="D96:E96"/>
    <mergeCell ref="D97:E97"/>
    <mergeCell ref="A4:E4"/>
    <mergeCell ref="A3:E3"/>
    <mergeCell ref="A95:C95"/>
    <mergeCell ref="D95:E9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workbookViewId="0">
      <pane ySplit="5" topLeftCell="A36" activePane="bottomLeft" state="frozen"/>
      <selection pane="bottomLeft" activeCell="Q66" sqref="Q66"/>
    </sheetView>
  </sheetViews>
  <sheetFormatPr defaultColWidth="17.28515625" defaultRowHeight="15" customHeight="1" x14ac:dyDescent="0.2"/>
  <cols>
    <col min="1" max="1" width="60.42578125" customWidth="1"/>
    <col min="2" max="2" width="13.85546875" customWidth="1"/>
    <col min="3" max="3" width="9.140625" customWidth="1"/>
    <col min="4" max="4" width="12.5703125" customWidth="1"/>
    <col min="5" max="5" width="15.140625" customWidth="1"/>
    <col min="6" max="15" width="9.140625" customWidth="1"/>
  </cols>
  <sheetData>
    <row r="1" spans="1:16" ht="15.75" customHeight="1" x14ac:dyDescent="0.2">
      <c r="A1" s="823" t="s">
        <v>419</v>
      </c>
      <c r="B1" s="816"/>
      <c r="C1" s="816"/>
      <c r="D1" s="816"/>
      <c r="E1" s="816"/>
      <c r="F1" s="2"/>
      <c r="G1" s="46"/>
      <c r="H1" s="46"/>
      <c r="I1" s="46"/>
      <c r="J1" s="46"/>
      <c r="K1" s="46"/>
      <c r="L1" s="46"/>
      <c r="M1" s="46"/>
      <c r="N1" s="46"/>
      <c r="O1" s="46"/>
      <c r="P1" s="689"/>
    </row>
    <row r="2" spans="1:16" ht="12.75" customHeight="1" x14ac:dyDescent="0.2">
      <c r="A2" s="824"/>
      <c r="B2" s="818"/>
      <c r="C2" s="818"/>
      <c r="D2" s="818"/>
      <c r="E2" s="818"/>
      <c r="F2" s="2"/>
      <c r="G2" s="46"/>
      <c r="H2" s="46"/>
      <c r="I2" s="46"/>
      <c r="J2" s="46"/>
      <c r="K2" s="46"/>
      <c r="L2" s="46"/>
      <c r="M2" s="46"/>
      <c r="N2" s="46"/>
      <c r="O2" s="46"/>
      <c r="P2" s="689"/>
    </row>
    <row r="3" spans="1:16" ht="27.75" customHeight="1" x14ac:dyDescent="0.2">
      <c r="A3" s="822" t="s">
        <v>416</v>
      </c>
      <c r="B3" s="820"/>
      <c r="C3" s="820"/>
      <c r="D3" s="820"/>
      <c r="E3" s="821"/>
      <c r="F3" s="4"/>
      <c r="G3" s="46"/>
      <c r="H3" s="46"/>
      <c r="I3" s="46"/>
      <c r="J3" s="46"/>
      <c r="K3" s="46"/>
      <c r="L3" s="46"/>
      <c r="M3" s="46"/>
      <c r="N3" s="46"/>
      <c r="O3" s="46"/>
      <c r="P3" s="689"/>
    </row>
    <row r="4" spans="1:16" ht="15" customHeight="1" x14ac:dyDescent="0.2">
      <c r="A4" s="819" t="s">
        <v>417</v>
      </c>
      <c r="B4" s="820"/>
      <c r="C4" s="820"/>
      <c r="D4" s="820"/>
      <c r="E4" s="821"/>
      <c r="F4" s="2"/>
      <c r="G4" s="46"/>
      <c r="H4" s="46"/>
      <c r="I4" s="46"/>
      <c r="J4" s="46"/>
      <c r="K4" s="46"/>
      <c r="L4" s="46"/>
      <c r="M4" s="46"/>
      <c r="N4" s="46"/>
      <c r="O4" s="46"/>
      <c r="P4" s="689"/>
    </row>
    <row r="5" spans="1:16" ht="40.5" customHeight="1" x14ac:dyDescent="0.2">
      <c r="A5" s="52" t="s">
        <v>418</v>
      </c>
      <c r="B5" s="53" t="s">
        <v>4</v>
      </c>
      <c r="C5" s="54" t="s">
        <v>5</v>
      </c>
      <c r="D5" s="8" t="s">
        <v>420</v>
      </c>
      <c r="E5" s="9" t="s">
        <v>421</v>
      </c>
      <c r="F5" s="55"/>
      <c r="G5" s="56"/>
      <c r="H5" s="56"/>
      <c r="I5" s="56"/>
      <c r="J5" s="56"/>
      <c r="K5" s="56"/>
      <c r="L5" s="56"/>
      <c r="M5" s="56"/>
      <c r="N5" s="56"/>
      <c r="O5" s="56"/>
      <c r="P5" s="689"/>
    </row>
    <row r="6" spans="1:16" ht="12.75" customHeight="1" x14ac:dyDescent="0.2">
      <c r="A6" s="57" t="s">
        <v>422</v>
      </c>
      <c r="B6" s="825"/>
      <c r="C6" s="826"/>
      <c r="D6" s="11" t="s">
        <v>9</v>
      </c>
      <c r="E6" s="12" t="s">
        <v>424</v>
      </c>
      <c r="F6" s="58"/>
      <c r="G6" s="56"/>
      <c r="H6" s="56"/>
      <c r="I6" s="56"/>
      <c r="J6" s="56"/>
      <c r="K6" s="56"/>
      <c r="L6" s="56"/>
      <c r="M6" s="56"/>
      <c r="N6" s="56"/>
      <c r="O6" s="56"/>
      <c r="P6" s="689"/>
    </row>
    <row r="7" spans="1:16" ht="12.75" customHeight="1" x14ac:dyDescent="0.2">
      <c r="A7" s="39" t="s">
        <v>425</v>
      </c>
      <c r="B7" s="59" t="s">
        <v>426</v>
      </c>
      <c r="C7" s="60" t="s">
        <v>13</v>
      </c>
      <c r="D7" s="64">
        <f t="shared" ref="D7:E7" si="0">SUM(D8:D11)</f>
        <v>0</v>
      </c>
      <c r="E7" s="66">
        <f t="shared" si="0"/>
        <v>0</v>
      </c>
      <c r="F7" s="68"/>
      <c r="G7" s="46"/>
      <c r="H7" s="46"/>
      <c r="I7" s="46"/>
      <c r="J7" s="46"/>
      <c r="K7" s="46"/>
      <c r="L7" s="46"/>
      <c r="M7" s="46"/>
      <c r="N7" s="46"/>
      <c r="O7" s="46"/>
      <c r="P7" s="689"/>
    </row>
    <row r="8" spans="1:16" ht="12.75" customHeight="1" x14ac:dyDescent="0.2">
      <c r="A8" s="13" t="s">
        <v>433</v>
      </c>
      <c r="B8" s="70">
        <v>501</v>
      </c>
      <c r="C8" s="72" t="s">
        <v>16</v>
      </c>
      <c r="D8" s="74"/>
      <c r="E8" s="76"/>
      <c r="F8" s="68"/>
      <c r="G8" s="46"/>
      <c r="H8" s="46"/>
      <c r="I8" s="46"/>
      <c r="J8" s="46"/>
      <c r="K8" s="46"/>
      <c r="L8" s="46"/>
      <c r="M8" s="46"/>
      <c r="N8" s="46"/>
      <c r="O8" s="46"/>
      <c r="P8" s="689"/>
    </row>
    <row r="9" spans="1:16" ht="12.75" customHeight="1" x14ac:dyDescent="0.2">
      <c r="A9" s="13" t="s">
        <v>434</v>
      </c>
      <c r="B9" s="70">
        <v>502</v>
      </c>
      <c r="C9" s="72" t="s">
        <v>19</v>
      </c>
      <c r="D9" s="74"/>
      <c r="E9" s="76"/>
      <c r="F9" s="68"/>
      <c r="G9" s="46"/>
      <c r="H9" s="46"/>
      <c r="I9" s="46"/>
      <c r="J9" s="46"/>
      <c r="K9" s="46"/>
      <c r="L9" s="46"/>
      <c r="M9" s="46"/>
      <c r="N9" s="46"/>
      <c r="O9" s="46"/>
      <c r="P9" s="689"/>
    </row>
    <row r="10" spans="1:16" ht="12.75" customHeight="1" x14ac:dyDescent="0.2">
      <c r="A10" s="13" t="s">
        <v>435</v>
      </c>
      <c r="B10" s="70">
        <v>503</v>
      </c>
      <c r="C10" s="72" t="s">
        <v>22</v>
      </c>
      <c r="D10" s="74"/>
      <c r="E10" s="76"/>
      <c r="F10" s="68"/>
      <c r="G10" s="46"/>
      <c r="H10" s="46"/>
      <c r="I10" s="46"/>
      <c r="J10" s="46"/>
      <c r="K10" s="46"/>
      <c r="L10" s="46"/>
      <c r="M10" s="46"/>
      <c r="N10" s="46"/>
      <c r="O10" s="46"/>
      <c r="P10" s="689"/>
    </row>
    <row r="11" spans="1:16" ht="12.75" customHeight="1" x14ac:dyDescent="0.2">
      <c r="A11" s="13" t="s">
        <v>436</v>
      </c>
      <c r="B11" s="70">
        <v>504</v>
      </c>
      <c r="C11" s="72" t="s">
        <v>25</v>
      </c>
      <c r="D11" s="74"/>
      <c r="E11" s="76"/>
      <c r="F11" s="68"/>
      <c r="G11" s="46"/>
      <c r="H11" s="46"/>
      <c r="I11" s="46"/>
      <c r="J11" s="46"/>
      <c r="K11" s="46"/>
      <c r="L11" s="46"/>
      <c r="M11" s="46"/>
      <c r="N11" s="46"/>
      <c r="O11" s="46"/>
      <c r="P11" s="689"/>
    </row>
    <row r="12" spans="1:16" ht="12.75" customHeight="1" x14ac:dyDescent="0.2">
      <c r="A12" s="13" t="s">
        <v>437</v>
      </c>
      <c r="B12" s="70" t="s">
        <v>438</v>
      </c>
      <c r="C12" s="72" t="s">
        <v>28</v>
      </c>
      <c r="D12" s="80">
        <f t="shared" ref="D12:E12" si="1">SUM(D13:D16)</f>
        <v>0</v>
      </c>
      <c r="E12" s="87">
        <f t="shared" si="1"/>
        <v>0</v>
      </c>
      <c r="F12" s="68"/>
      <c r="G12" s="46"/>
      <c r="H12" s="46"/>
      <c r="I12" s="46"/>
      <c r="J12" s="46"/>
      <c r="K12" s="46"/>
      <c r="L12" s="46"/>
      <c r="M12" s="46"/>
      <c r="N12" s="46"/>
      <c r="O12" s="46"/>
      <c r="P12" s="689"/>
    </row>
    <row r="13" spans="1:16" ht="12.75" customHeight="1" x14ac:dyDescent="0.2">
      <c r="A13" s="13" t="s">
        <v>443</v>
      </c>
      <c r="B13" s="70">
        <v>511</v>
      </c>
      <c r="C13" s="72" t="s">
        <v>31</v>
      </c>
      <c r="D13" s="74"/>
      <c r="E13" s="76"/>
      <c r="F13" s="68"/>
      <c r="G13" s="46"/>
      <c r="H13" s="46"/>
      <c r="I13" s="46"/>
      <c r="J13" s="46"/>
      <c r="K13" s="46"/>
      <c r="L13" s="46"/>
      <c r="M13" s="46"/>
      <c r="N13" s="46"/>
      <c r="O13" s="46"/>
      <c r="P13" s="689"/>
    </row>
    <row r="14" spans="1:16" ht="12.75" customHeight="1" x14ac:dyDescent="0.2">
      <c r="A14" s="13" t="s">
        <v>444</v>
      </c>
      <c r="B14" s="70">
        <v>512</v>
      </c>
      <c r="C14" s="72" t="s">
        <v>34</v>
      </c>
      <c r="D14" s="74"/>
      <c r="E14" s="76"/>
      <c r="F14" s="68"/>
      <c r="G14" s="46"/>
      <c r="H14" s="46"/>
      <c r="I14" s="46"/>
      <c r="J14" s="46"/>
      <c r="K14" s="46"/>
      <c r="L14" s="46"/>
      <c r="M14" s="46"/>
      <c r="N14" s="46"/>
      <c r="O14" s="46"/>
      <c r="P14" s="689"/>
    </row>
    <row r="15" spans="1:16" ht="12.75" customHeight="1" x14ac:dyDescent="0.2">
      <c r="A15" s="13" t="s">
        <v>445</v>
      </c>
      <c r="B15" s="70">
        <v>513</v>
      </c>
      <c r="C15" s="72" t="s">
        <v>37</v>
      </c>
      <c r="D15" s="74"/>
      <c r="E15" s="76"/>
      <c r="F15" s="68"/>
      <c r="G15" s="46"/>
      <c r="H15" s="46"/>
      <c r="I15" s="46"/>
      <c r="J15" s="46"/>
      <c r="K15" s="46"/>
      <c r="L15" s="46"/>
      <c r="M15" s="46"/>
      <c r="N15" s="46"/>
      <c r="O15" s="46"/>
      <c r="P15" s="689"/>
    </row>
    <row r="16" spans="1:16" ht="12.75" customHeight="1" x14ac:dyDescent="0.2">
      <c r="A16" s="13" t="s">
        <v>446</v>
      </c>
      <c r="B16" s="70">
        <v>518</v>
      </c>
      <c r="C16" s="72" t="s">
        <v>40</v>
      </c>
      <c r="D16" s="74"/>
      <c r="E16" s="76"/>
      <c r="F16" s="68"/>
      <c r="G16" s="46"/>
      <c r="H16" s="46"/>
      <c r="I16" s="46"/>
      <c r="J16" s="46"/>
      <c r="K16" s="46"/>
      <c r="L16" s="46"/>
      <c r="M16" s="46"/>
      <c r="N16" s="46"/>
      <c r="O16" s="46"/>
      <c r="P16" s="689"/>
    </row>
    <row r="17" spans="1:16" ht="12.75" customHeight="1" x14ac:dyDescent="0.2">
      <c r="A17" s="13" t="s">
        <v>447</v>
      </c>
      <c r="B17" s="70" t="s">
        <v>448</v>
      </c>
      <c r="C17" s="72" t="s">
        <v>43</v>
      </c>
      <c r="D17" s="80">
        <f t="shared" ref="D17:E17" si="2">SUM(D18:D22)</f>
        <v>0</v>
      </c>
      <c r="E17" s="87">
        <f t="shared" si="2"/>
        <v>0</v>
      </c>
      <c r="F17" s="68"/>
      <c r="G17" s="46"/>
      <c r="H17" s="46"/>
      <c r="I17" s="46"/>
      <c r="J17" s="46"/>
      <c r="K17" s="46"/>
      <c r="L17" s="46"/>
      <c r="M17" s="46"/>
      <c r="N17" s="46"/>
      <c r="O17" s="46"/>
      <c r="P17" s="689"/>
    </row>
    <row r="18" spans="1:16" ht="12.75" customHeight="1" x14ac:dyDescent="0.2">
      <c r="A18" s="13" t="s">
        <v>449</v>
      </c>
      <c r="B18" s="70">
        <v>521</v>
      </c>
      <c r="C18" s="72" t="s">
        <v>46</v>
      </c>
      <c r="D18" s="74"/>
      <c r="E18" s="76"/>
      <c r="F18" s="68"/>
      <c r="G18" s="46"/>
      <c r="H18" s="46"/>
      <c r="I18" s="46"/>
      <c r="J18" s="46"/>
      <c r="K18" s="46"/>
      <c r="L18" s="46"/>
      <c r="M18" s="46"/>
      <c r="N18" s="46"/>
      <c r="O18" s="46"/>
      <c r="P18" s="689"/>
    </row>
    <row r="19" spans="1:16" ht="12.75" customHeight="1" x14ac:dyDescent="0.2">
      <c r="A19" s="13" t="s">
        <v>450</v>
      </c>
      <c r="B19" s="70">
        <v>524</v>
      </c>
      <c r="C19" s="72" t="s">
        <v>49</v>
      </c>
      <c r="D19" s="74"/>
      <c r="E19" s="76"/>
      <c r="F19" s="68"/>
      <c r="G19" s="46"/>
      <c r="H19" s="46"/>
      <c r="I19" s="46"/>
      <c r="J19" s="46"/>
      <c r="K19" s="46"/>
      <c r="L19" s="46"/>
      <c r="M19" s="46"/>
      <c r="N19" s="46"/>
      <c r="O19" s="46"/>
      <c r="P19" s="689"/>
    </row>
    <row r="20" spans="1:16" ht="12.75" customHeight="1" x14ac:dyDescent="0.2">
      <c r="A20" s="13" t="s">
        <v>451</v>
      </c>
      <c r="B20" s="70">
        <v>525</v>
      </c>
      <c r="C20" s="72" t="s">
        <v>52</v>
      </c>
      <c r="D20" s="74"/>
      <c r="E20" s="76"/>
      <c r="F20" s="68"/>
      <c r="G20" s="46"/>
      <c r="H20" s="46"/>
      <c r="I20" s="46"/>
      <c r="J20" s="46"/>
      <c r="K20" s="46"/>
      <c r="L20" s="46"/>
      <c r="M20" s="46"/>
      <c r="N20" s="46"/>
      <c r="O20" s="46"/>
      <c r="P20" s="689"/>
    </row>
    <row r="21" spans="1:16" ht="12.75" customHeight="1" x14ac:dyDescent="0.2">
      <c r="A21" s="13" t="s">
        <v>452</v>
      </c>
      <c r="B21" s="70">
        <v>527</v>
      </c>
      <c r="C21" s="72" t="s">
        <v>55</v>
      </c>
      <c r="D21" s="74"/>
      <c r="E21" s="76"/>
      <c r="F21" s="68"/>
      <c r="G21" s="46"/>
      <c r="H21" s="46"/>
      <c r="I21" s="46"/>
      <c r="J21" s="46"/>
      <c r="K21" s="46"/>
      <c r="L21" s="46"/>
      <c r="M21" s="46"/>
      <c r="N21" s="46"/>
      <c r="O21" s="46"/>
      <c r="P21" s="689"/>
    </row>
    <row r="22" spans="1:16" ht="12.75" customHeight="1" x14ac:dyDescent="0.2">
      <c r="A22" s="13" t="s">
        <v>453</v>
      </c>
      <c r="B22" s="70">
        <v>528</v>
      </c>
      <c r="C22" s="72" t="s">
        <v>58</v>
      </c>
      <c r="D22" s="74"/>
      <c r="E22" s="76"/>
      <c r="F22" s="68"/>
      <c r="G22" s="46"/>
      <c r="H22" s="46"/>
      <c r="I22" s="46"/>
      <c r="J22" s="46"/>
      <c r="K22" s="46"/>
      <c r="L22" s="46"/>
      <c r="M22" s="46"/>
      <c r="N22" s="46"/>
      <c r="O22" s="46"/>
      <c r="P22" s="689"/>
    </row>
    <row r="23" spans="1:16" ht="12.75" customHeight="1" x14ac:dyDescent="0.2">
      <c r="A23" s="13" t="s">
        <v>454</v>
      </c>
      <c r="B23" s="70" t="s">
        <v>455</v>
      </c>
      <c r="C23" s="72" t="s">
        <v>61</v>
      </c>
      <c r="D23" s="80">
        <f t="shared" ref="D23:E23" si="3">SUM(D24:D26)</f>
        <v>0</v>
      </c>
      <c r="E23" s="87">
        <f t="shared" si="3"/>
        <v>0</v>
      </c>
      <c r="F23" s="68"/>
      <c r="G23" s="46"/>
      <c r="H23" s="46"/>
      <c r="I23" s="46"/>
      <c r="J23" s="46"/>
      <c r="K23" s="46"/>
      <c r="L23" s="46"/>
      <c r="M23" s="46"/>
      <c r="N23" s="46"/>
      <c r="O23" s="46"/>
      <c r="P23" s="689"/>
    </row>
    <row r="24" spans="1:16" ht="12.75" customHeight="1" x14ac:dyDescent="0.2">
      <c r="A24" s="13" t="s">
        <v>456</v>
      </c>
      <c r="B24" s="70">
        <v>531</v>
      </c>
      <c r="C24" s="72" t="s">
        <v>64</v>
      </c>
      <c r="D24" s="74"/>
      <c r="E24" s="76"/>
      <c r="F24" s="68"/>
      <c r="G24" s="46"/>
      <c r="H24" s="46"/>
      <c r="I24" s="46"/>
      <c r="J24" s="46"/>
      <c r="K24" s="46"/>
      <c r="L24" s="46"/>
      <c r="M24" s="46"/>
      <c r="N24" s="46"/>
      <c r="O24" s="46"/>
      <c r="P24" s="689"/>
    </row>
    <row r="25" spans="1:16" ht="12.75" customHeight="1" x14ac:dyDescent="0.2">
      <c r="A25" s="13" t="s">
        <v>458</v>
      </c>
      <c r="B25" s="70">
        <v>532</v>
      </c>
      <c r="C25" s="72" t="s">
        <v>67</v>
      </c>
      <c r="D25" s="74"/>
      <c r="E25" s="76"/>
      <c r="F25" s="68"/>
      <c r="G25" s="46"/>
      <c r="H25" s="46"/>
      <c r="I25" s="46"/>
      <c r="J25" s="46"/>
      <c r="K25" s="46"/>
      <c r="L25" s="46"/>
      <c r="M25" s="46"/>
      <c r="N25" s="46"/>
      <c r="O25" s="46"/>
      <c r="P25" s="689"/>
    </row>
    <row r="26" spans="1:16" ht="12.75" customHeight="1" x14ac:dyDescent="0.2">
      <c r="A26" s="13" t="s">
        <v>460</v>
      </c>
      <c r="B26" s="70">
        <v>538</v>
      </c>
      <c r="C26" s="72" t="s">
        <v>70</v>
      </c>
      <c r="D26" s="74"/>
      <c r="E26" s="76"/>
      <c r="F26" s="68"/>
      <c r="G26" s="46"/>
      <c r="H26" s="46"/>
      <c r="I26" s="46"/>
      <c r="J26" s="46"/>
      <c r="K26" s="46"/>
      <c r="L26" s="46"/>
      <c r="M26" s="46"/>
      <c r="N26" s="46"/>
      <c r="O26" s="46"/>
      <c r="P26" s="689"/>
    </row>
    <row r="27" spans="1:16" ht="12.75" customHeight="1" x14ac:dyDescent="0.2">
      <c r="A27" s="13" t="s">
        <v>461</v>
      </c>
      <c r="B27" s="70" t="s">
        <v>462</v>
      </c>
      <c r="C27" s="72" t="s">
        <v>73</v>
      </c>
      <c r="D27" s="80">
        <f t="shared" ref="D27:E27" si="4">SUM(D28:D35)</f>
        <v>0</v>
      </c>
      <c r="E27" s="87">
        <f t="shared" si="4"/>
        <v>0</v>
      </c>
      <c r="F27" s="68"/>
      <c r="G27" s="46"/>
      <c r="H27" s="46"/>
      <c r="I27" s="46"/>
      <c r="J27" s="46"/>
      <c r="K27" s="46"/>
      <c r="L27" s="46"/>
      <c r="M27" s="46"/>
      <c r="N27" s="46"/>
      <c r="O27" s="46"/>
      <c r="P27" s="689"/>
    </row>
    <row r="28" spans="1:16" ht="12.75" customHeight="1" x14ac:dyDescent="0.2">
      <c r="A28" s="13" t="s">
        <v>464</v>
      </c>
      <c r="B28" s="70">
        <v>541</v>
      </c>
      <c r="C28" s="72" t="s">
        <v>76</v>
      </c>
      <c r="D28" s="74"/>
      <c r="E28" s="76"/>
      <c r="F28" s="68"/>
      <c r="G28" s="46"/>
      <c r="H28" s="46"/>
      <c r="I28" s="46"/>
      <c r="J28" s="46"/>
      <c r="K28" s="46"/>
      <c r="L28" s="46"/>
      <c r="M28" s="46"/>
      <c r="N28" s="46"/>
      <c r="O28" s="46"/>
      <c r="P28" s="689"/>
    </row>
    <row r="29" spans="1:16" ht="12.75" customHeight="1" x14ac:dyDescent="0.2">
      <c r="A29" s="13" t="s">
        <v>465</v>
      </c>
      <c r="B29" s="70">
        <v>542</v>
      </c>
      <c r="C29" s="72" t="s">
        <v>79</v>
      </c>
      <c r="D29" s="74"/>
      <c r="E29" s="76"/>
      <c r="F29" s="68"/>
      <c r="G29" s="46"/>
      <c r="H29" s="46"/>
      <c r="I29" s="46"/>
      <c r="J29" s="46"/>
      <c r="K29" s="46"/>
      <c r="L29" s="46"/>
      <c r="M29" s="46"/>
      <c r="N29" s="46"/>
      <c r="O29" s="46"/>
      <c r="P29" s="689"/>
    </row>
    <row r="30" spans="1:16" ht="12.75" customHeight="1" x14ac:dyDescent="0.2">
      <c r="A30" s="13" t="s">
        <v>466</v>
      </c>
      <c r="B30" s="70">
        <v>543</v>
      </c>
      <c r="C30" s="72" t="s">
        <v>82</v>
      </c>
      <c r="D30" s="74"/>
      <c r="E30" s="76"/>
      <c r="F30" s="68"/>
      <c r="G30" s="46"/>
      <c r="H30" s="46"/>
      <c r="I30" s="46"/>
      <c r="J30" s="46"/>
      <c r="K30" s="46"/>
      <c r="L30" s="46"/>
      <c r="M30" s="46"/>
      <c r="N30" s="46"/>
      <c r="O30" s="46"/>
      <c r="P30" s="689"/>
    </row>
    <row r="31" spans="1:16" ht="12.75" customHeight="1" x14ac:dyDescent="0.2">
      <c r="A31" s="13" t="s">
        <v>468</v>
      </c>
      <c r="B31" s="70">
        <v>544</v>
      </c>
      <c r="C31" s="72" t="s">
        <v>85</v>
      </c>
      <c r="D31" s="74"/>
      <c r="E31" s="76"/>
      <c r="F31" s="68"/>
      <c r="G31" s="46"/>
      <c r="H31" s="46"/>
      <c r="I31" s="46"/>
      <c r="J31" s="46"/>
      <c r="K31" s="46"/>
      <c r="L31" s="46"/>
      <c r="M31" s="46"/>
      <c r="N31" s="46"/>
      <c r="O31" s="46"/>
      <c r="P31" s="689"/>
    </row>
    <row r="32" spans="1:16" ht="12.75" customHeight="1" x14ac:dyDescent="0.2">
      <c r="A32" s="13" t="s">
        <v>469</v>
      </c>
      <c r="B32" s="70">
        <v>545</v>
      </c>
      <c r="C32" s="72" t="s">
        <v>88</v>
      </c>
      <c r="D32" s="74"/>
      <c r="E32" s="76"/>
      <c r="F32" s="68"/>
      <c r="G32" s="46"/>
      <c r="H32" s="46"/>
      <c r="I32" s="46"/>
      <c r="J32" s="46"/>
      <c r="K32" s="46"/>
      <c r="L32" s="46"/>
      <c r="M32" s="46"/>
      <c r="N32" s="46"/>
      <c r="O32" s="46"/>
      <c r="P32" s="689"/>
    </row>
    <row r="33" spans="1:16" ht="12.75" customHeight="1" x14ac:dyDescent="0.2">
      <c r="A33" s="13" t="s">
        <v>470</v>
      </c>
      <c r="B33" s="70">
        <v>546</v>
      </c>
      <c r="C33" s="72" t="s">
        <v>91</v>
      </c>
      <c r="D33" s="74"/>
      <c r="E33" s="76"/>
      <c r="F33" s="68"/>
      <c r="G33" s="46"/>
      <c r="H33" s="46"/>
      <c r="I33" s="46"/>
      <c r="J33" s="46"/>
      <c r="K33" s="46"/>
      <c r="L33" s="46"/>
      <c r="M33" s="46"/>
      <c r="N33" s="46"/>
      <c r="O33" s="46"/>
      <c r="P33" s="689"/>
    </row>
    <row r="34" spans="1:16" ht="12.75" customHeight="1" x14ac:dyDescent="0.2">
      <c r="A34" s="13" t="s">
        <v>471</v>
      </c>
      <c r="B34" s="70">
        <v>548</v>
      </c>
      <c r="C34" s="72" t="s">
        <v>94</v>
      </c>
      <c r="D34" s="74"/>
      <c r="E34" s="76"/>
      <c r="F34" s="68"/>
      <c r="G34" s="46"/>
      <c r="H34" s="46"/>
      <c r="I34" s="46"/>
      <c r="J34" s="46"/>
      <c r="K34" s="46"/>
      <c r="L34" s="46"/>
      <c r="M34" s="46"/>
      <c r="N34" s="46"/>
      <c r="O34" s="46"/>
      <c r="P34" s="689"/>
    </row>
    <row r="35" spans="1:16" ht="12.75" customHeight="1" x14ac:dyDescent="0.2">
      <c r="A35" s="13" t="s">
        <v>472</v>
      </c>
      <c r="B35" s="70">
        <v>549</v>
      </c>
      <c r="C35" s="72" t="s">
        <v>97</v>
      </c>
      <c r="D35" s="74"/>
      <c r="E35" s="76"/>
      <c r="F35" s="68"/>
      <c r="G35" s="46"/>
      <c r="H35" s="46"/>
      <c r="I35" s="46"/>
      <c r="J35" s="46"/>
      <c r="K35" s="46"/>
      <c r="L35" s="46"/>
      <c r="M35" s="46"/>
      <c r="N35" s="46"/>
      <c r="O35" s="46"/>
      <c r="P35" s="689"/>
    </row>
    <row r="36" spans="1:16" ht="12.75" customHeight="1" x14ac:dyDescent="0.2">
      <c r="A36" s="13" t="s">
        <v>473</v>
      </c>
      <c r="B36" s="70" t="s">
        <v>474</v>
      </c>
      <c r="C36" s="72" t="s">
        <v>100</v>
      </c>
      <c r="D36" s="80">
        <f t="shared" ref="D36:E36" si="5">SUM(D37:D42)</f>
        <v>0</v>
      </c>
      <c r="E36" s="87">
        <f t="shared" si="5"/>
        <v>0</v>
      </c>
      <c r="F36" s="68"/>
      <c r="G36" s="46"/>
      <c r="H36" s="46"/>
      <c r="I36" s="46"/>
      <c r="J36" s="46"/>
      <c r="K36" s="46"/>
      <c r="L36" s="46"/>
      <c r="M36" s="46"/>
      <c r="N36" s="46"/>
      <c r="O36" s="46"/>
      <c r="P36" s="689"/>
    </row>
    <row r="37" spans="1:16" ht="12.75" customHeight="1" x14ac:dyDescent="0.2">
      <c r="A37" s="13" t="s">
        <v>478</v>
      </c>
      <c r="B37" s="70">
        <v>551</v>
      </c>
      <c r="C37" s="72" t="s">
        <v>103</v>
      </c>
      <c r="D37" s="74"/>
      <c r="E37" s="76"/>
      <c r="F37" s="68"/>
      <c r="G37" s="46"/>
      <c r="H37" s="46"/>
      <c r="I37" s="46"/>
      <c r="J37" s="46"/>
      <c r="K37" s="46"/>
      <c r="L37" s="46"/>
      <c r="M37" s="46"/>
      <c r="N37" s="46"/>
      <c r="O37" s="46"/>
      <c r="P37" s="689"/>
    </row>
    <row r="38" spans="1:16" ht="12.75" customHeight="1" x14ac:dyDescent="0.2">
      <c r="A38" s="13" t="s">
        <v>479</v>
      </c>
      <c r="B38" s="70">
        <v>552</v>
      </c>
      <c r="C38" s="72" t="s">
        <v>106</v>
      </c>
      <c r="D38" s="74"/>
      <c r="E38" s="76"/>
      <c r="F38" s="68"/>
      <c r="G38" s="46"/>
      <c r="H38" s="46"/>
      <c r="I38" s="46"/>
      <c r="J38" s="46"/>
      <c r="K38" s="46"/>
      <c r="L38" s="46"/>
      <c r="M38" s="46"/>
      <c r="N38" s="46"/>
      <c r="O38" s="46"/>
      <c r="P38" s="689"/>
    </row>
    <row r="39" spans="1:16" ht="12.75" customHeight="1" x14ac:dyDescent="0.2">
      <c r="A39" s="13" t="s">
        <v>481</v>
      </c>
      <c r="B39" s="70">
        <v>553</v>
      </c>
      <c r="C39" s="72" t="s">
        <v>109</v>
      </c>
      <c r="D39" s="74"/>
      <c r="E39" s="76"/>
      <c r="F39" s="68"/>
      <c r="G39" s="46"/>
      <c r="H39" s="46"/>
      <c r="I39" s="46"/>
      <c r="J39" s="46"/>
      <c r="K39" s="46"/>
      <c r="L39" s="46"/>
      <c r="M39" s="46"/>
      <c r="N39" s="46"/>
      <c r="O39" s="46"/>
      <c r="P39" s="689"/>
    </row>
    <row r="40" spans="1:16" ht="12.75" customHeight="1" x14ac:dyDescent="0.2">
      <c r="A40" s="13" t="s">
        <v>483</v>
      </c>
      <c r="B40" s="70">
        <v>554</v>
      </c>
      <c r="C40" s="72" t="s">
        <v>112</v>
      </c>
      <c r="D40" s="74"/>
      <c r="E40" s="76"/>
      <c r="F40" s="68"/>
      <c r="G40" s="46"/>
      <c r="H40" s="46"/>
      <c r="I40" s="46"/>
      <c r="J40" s="46"/>
      <c r="K40" s="46"/>
      <c r="L40" s="46"/>
      <c r="M40" s="46"/>
      <c r="N40" s="46"/>
      <c r="O40" s="46"/>
      <c r="P40" s="689"/>
    </row>
    <row r="41" spans="1:16" ht="12.75" customHeight="1" x14ac:dyDescent="0.2">
      <c r="A41" s="13" t="s">
        <v>484</v>
      </c>
      <c r="B41" s="70">
        <v>556</v>
      </c>
      <c r="C41" s="72" t="s">
        <v>115</v>
      </c>
      <c r="D41" s="74"/>
      <c r="E41" s="76"/>
      <c r="F41" s="68"/>
      <c r="G41" s="46"/>
      <c r="H41" s="46"/>
      <c r="I41" s="46"/>
      <c r="J41" s="46"/>
      <c r="K41" s="46"/>
      <c r="L41" s="46"/>
      <c r="M41" s="46"/>
      <c r="N41" s="46"/>
      <c r="O41" s="46"/>
      <c r="P41" s="689"/>
    </row>
    <row r="42" spans="1:16" ht="12.75" customHeight="1" x14ac:dyDescent="0.2">
      <c r="A42" s="13" t="s">
        <v>485</v>
      </c>
      <c r="B42" s="70">
        <v>559</v>
      </c>
      <c r="C42" s="72" t="s">
        <v>118</v>
      </c>
      <c r="D42" s="74"/>
      <c r="E42" s="76"/>
      <c r="F42" s="68"/>
      <c r="G42" s="46"/>
      <c r="H42" s="46"/>
      <c r="I42" s="46"/>
      <c r="J42" s="46"/>
      <c r="K42" s="46"/>
      <c r="L42" s="46"/>
      <c r="M42" s="46"/>
      <c r="N42" s="46"/>
      <c r="O42" s="46"/>
      <c r="P42" s="689"/>
    </row>
    <row r="43" spans="1:16" ht="12.75" customHeight="1" x14ac:dyDescent="0.2">
      <c r="A43" s="13" t="s">
        <v>486</v>
      </c>
      <c r="B43" s="70" t="s">
        <v>487</v>
      </c>
      <c r="C43" s="72" t="s">
        <v>121</v>
      </c>
      <c r="D43" s="80">
        <f t="shared" ref="D43:E43" si="6">SUM(D44:D45)</f>
        <v>0</v>
      </c>
      <c r="E43" s="87">
        <f t="shared" si="6"/>
        <v>0</v>
      </c>
      <c r="F43" s="68"/>
      <c r="G43" s="46"/>
      <c r="H43" s="46"/>
      <c r="I43" s="46"/>
      <c r="J43" s="46"/>
      <c r="K43" s="46"/>
      <c r="L43" s="46"/>
      <c r="M43" s="46"/>
      <c r="N43" s="46"/>
      <c r="O43" s="46"/>
      <c r="P43" s="689"/>
    </row>
    <row r="44" spans="1:16" ht="12.75" customHeight="1" x14ac:dyDescent="0.2">
      <c r="A44" s="13" t="s">
        <v>488</v>
      </c>
      <c r="B44" s="70">
        <v>581</v>
      </c>
      <c r="C44" s="72" t="s">
        <v>124</v>
      </c>
      <c r="D44" s="74"/>
      <c r="E44" s="76"/>
      <c r="F44" s="68"/>
      <c r="G44" s="46"/>
      <c r="H44" s="46"/>
      <c r="I44" s="46"/>
      <c r="J44" s="46"/>
      <c r="K44" s="46"/>
      <c r="L44" s="46"/>
      <c r="M44" s="46"/>
      <c r="N44" s="46"/>
      <c r="O44" s="46"/>
      <c r="P44" s="689"/>
    </row>
    <row r="45" spans="1:16" ht="12.75" customHeight="1" x14ac:dyDescent="0.2">
      <c r="A45" s="13" t="s">
        <v>489</v>
      </c>
      <c r="B45" s="70">
        <v>582</v>
      </c>
      <c r="C45" s="72" t="s">
        <v>127</v>
      </c>
      <c r="D45" s="74"/>
      <c r="E45" s="76"/>
      <c r="F45" s="68"/>
      <c r="G45" s="46"/>
      <c r="H45" s="46"/>
      <c r="I45" s="46"/>
      <c r="J45" s="46"/>
      <c r="K45" s="46"/>
      <c r="L45" s="46"/>
      <c r="M45" s="46"/>
      <c r="N45" s="46"/>
      <c r="O45" s="46"/>
      <c r="P45" s="689"/>
    </row>
    <row r="46" spans="1:16" ht="12.75" customHeight="1" x14ac:dyDescent="0.2">
      <c r="A46" s="13" t="s">
        <v>490</v>
      </c>
      <c r="B46" s="70" t="s">
        <v>491</v>
      </c>
      <c r="C46" s="72" t="s">
        <v>130</v>
      </c>
      <c r="D46" s="80">
        <f t="shared" ref="D46:E46" si="7">D47</f>
        <v>0</v>
      </c>
      <c r="E46" s="87">
        <f t="shared" si="7"/>
        <v>0</v>
      </c>
      <c r="F46" s="68"/>
      <c r="G46" s="46"/>
      <c r="H46" s="46"/>
      <c r="I46" s="46"/>
      <c r="J46" s="46"/>
      <c r="K46" s="46"/>
      <c r="L46" s="46"/>
      <c r="M46" s="46"/>
      <c r="N46" s="46"/>
      <c r="O46" s="46"/>
      <c r="P46" s="689"/>
    </row>
    <row r="47" spans="1:16" ht="12.75" customHeight="1" x14ac:dyDescent="0.2">
      <c r="A47" s="13" t="s">
        <v>493</v>
      </c>
      <c r="B47" s="70">
        <v>595</v>
      </c>
      <c r="C47" s="72" t="s">
        <v>133</v>
      </c>
      <c r="D47" s="74"/>
      <c r="E47" s="76"/>
      <c r="F47" s="68"/>
      <c r="G47" s="46"/>
      <c r="H47" s="46"/>
      <c r="I47" s="46"/>
      <c r="J47" s="46"/>
      <c r="K47" s="46"/>
      <c r="L47" s="46"/>
      <c r="M47" s="46"/>
      <c r="N47" s="46"/>
      <c r="O47" s="46"/>
      <c r="P47" s="689"/>
    </row>
    <row r="48" spans="1:16" ht="23.25" customHeight="1" x14ac:dyDescent="0.2">
      <c r="A48" s="13" t="s">
        <v>494</v>
      </c>
      <c r="B48" s="94" t="s">
        <v>496</v>
      </c>
      <c r="C48" s="72" t="s">
        <v>136</v>
      </c>
      <c r="D48" s="80">
        <f t="shared" ref="D48:E48" si="8">D7+D12+D17+D23+D27+D36+D43+D46</f>
        <v>0</v>
      </c>
      <c r="E48" s="87">
        <f t="shared" si="8"/>
        <v>0</v>
      </c>
      <c r="F48" s="68"/>
      <c r="G48" s="46"/>
      <c r="H48" s="46"/>
      <c r="I48" s="46"/>
      <c r="J48" s="46"/>
      <c r="K48" s="46"/>
      <c r="L48" s="46"/>
      <c r="M48" s="46"/>
      <c r="N48" s="46"/>
      <c r="O48" s="46"/>
      <c r="P48" s="689"/>
    </row>
    <row r="49" spans="1:16" ht="12.75" customHeight="1" x14ac:dyDescent="0.2">
      <c r="A49" s="13" t="s">
        <v>502</v>
      </c>
      <c r="B49" s="95">
        <v>799</v>
      </c>
      <c r="C49" s="96" t="s">
        <v>504</v>
      </c>
      <c r="D49" s="74"/>
      <c r="E49" s="76"/>
      <c r="F49" s="68"/>
      <c r="G49" s="46"/>
      <c r="H49" s="46"/>
      <c r="I49" s="46"/>
      <c r="J49" s="46"/>
      <c r="K49" s="46"/>
      <c r="L49" s="46"/>
      <c r="M49" s="46"/>
      <c r="N49" s="46"/>
      <c r="O49" s="46"/>
      <c r="P49" s="689"/>
    </row>
    <row r="50" spans="1:16" ht="13.5" customHeight="1" x14ac:dyDescent="0.2">
      <c r="A50" s="124" t="s">
        <v>510</v>
      </c>
      <c r="B50" s="125" t="s">
        <v>548</v>
      </c>
      <c r="C50" s="126" t="s">
        <v>549</v>
      </c>
      <c r="D50" s="128">
        <f t="shared" ref="D50:E50" si="9">D48+D49</f>
        <v>0</v>
      </c>
      <c r="E50" s="129">
        <f t="shared" si="9"/>
        <v>0</v>
      </c>
      <c r="F50" s="68"/>
      <c r="G50" s="46"/>
      <c r="H50" s="46"/>
      <c r="I50" s="46"/>
      <c r="J50" s="46"/>
      <c r="K50" s="46"/>
      <c r="L50" s="46"/>
      <c r="M50" s="46"/>
      <c r="N50" s="46"/>
      <c r="O50" s="46"/>
      <c r="P50" s="689"/>
    </row>
    <row r="51" spans="1:16" ht="13.5" customHeight="1" x14ac:dyDescent="0.2">
      <c r="A51" s="834" t="s">
        <v>551</v>
      </c>
      <c r="B51" s="818"/>
      <c r="C51" s="818"/>
      <c r="D51" s="818"/>
      <c r="E51" s="835"/>
      <c r="F51" s="55"/>
      <c r="G51" s="46"/>
      <c r="H51" s="46"/>
      <c r="I51" s="46"/>
      <c r="J51" s="46"/>
      <c r="K51" s="46"/>
      <c r="L51" s="46"/>
      <c r="M51" s="46"/>
      <c r="N51" s="46"/>
      <c r="O51" s="46"/>
      <c r="P51" s="689"/>
    </row>
    <row r="52" spans="1:16" ht="12.75" customHeight="1" x14ac:dyDescent="0.2">
      <c r="A52" s="39" t="s">
        <v>555</v>
      </c>
      <c r="B52" s="131" t="s">
        <v>557</v>
      </c>
      <c r="C52" s="132" t="s">
        <v>139</v>
      </c>
      <c r="D52" s="133">
        <f t="shared" ref="D52:E52" si="10">SUM(D53:D55)</f>
        <v>0</v>
      </c>
      <c r="E52" s="134">
        <f t="shared" si="10"/>
        <v>0</v>
      </c>
      <c r="F52" s="68"/>
      <c r="G52" s="46"/>
      <c r="H52" s="46"/>
      <c r="I52" s="46"/>
      <c r="J52" s="46"/>
      <c r="K52" s="46"/>
      <c r="L52" s="46"/>
      <c r="M52" s="46"/>
      <c r="N52" s="46"/>
      <c r="O52" s="46"/>
      <c r="P52" s="689"/>
    </row>
    <row r="53" spans="1:16" ht="12.75" customHeight="1" x14ac:dyDescent="0.2">
      <c r="A53" s="13" t="s">
        <v>561</v>
      </c>
      <c r="B53" s="70">
        <v>601</v>
      </c>
      <c r="C53" s="72" t="s">
        <v>142</v>
      </c>
      <c r="D53" s="74"/>
      <c r="E53" s="76"/>
      <c r="F53" s="68"/>
      <c r="G53" s="46"/>
      <c r="H53" s="46"/>
      <c r="I53" s="46"/>
      <c r="J53" s="46"/>
      <c r="K53" s="46"/>
      <c r="L53" s="46"/>
      <c r="M53" s="46"/>
      <c r="N53" s="46"/>
      <c r="O53" s="46"/>
      <c r="P53" s="689"/>
    </row>
    <row r="54" spans="1:16" ht="12.75" customHeight="1" x14ac:dyDescent="0.2">
      <c r="A54" s="13" t="s">
        <v>562</v>
      </c>
      <c r="B54" s="70">
        <v>602</v>
      </c>
      <c r="C54" s="72" t="s">
        <v>145</v>
      </c>
      <c r="D54" s="74"/>
      <c r="E54" s="76"/>
      <c r="F54" s="68"/>
      <c r="G54" s="46"/>
      <c r="H54" s="46"/>
      <c r="I54" s="46"/>
      <c r="J54" s="46"/>
      <c r="K54" s="46"/>
      <c r="L54" s="46"/>
      <c r="M54" s="46"/>
      <c r="N54" s="46"/>
      <c r="O54" s="46"/>
      <c r="P54" s="689"/>
    </row>
    <row r="55" spans="1:16" ht="12.75" customHeight="1" x14ac:dyDescent="0.2">
      <c r="A55" s="13" t="s">
        <v>563</v>
      </c>
      <c r="B55" s="70">
        <v>604</v>
      </c>
      <c r="C55" s="72" t="s">
        <v>148</v>
      </c>
      <c r="D55" s="74"/>
      <c r="E55" s="76"/>
      <c r="F55" s="68"/>
      <c r="G55" s="46"/>
      <c r="H55" s="46"/>
      <c r="I55" s="46"/>
      <c r="J55" s="46"/>
      <c r="K55" s="46"/>
      <c r="L55" s="46"/>
      <c r="M55" s="46"/>
      <c r="N55" s="46"/>
      <c r="O55" s="46"/>
      <c r="P55" s="689"/>
    </row>
    <row r="56" spans="1:16" ht="12.75" customHeight="1" x14ac:dyDescent="0.2">
      <c r="A56" s="13" t="s">
        <v>564</v>
      </c>
      <c r="B56" s="70" t="s">
        <v>565</v>
      </c>
      <c r="C56" s="72" t="s">
        <v>151</v>
      </c>
      <c r="D56" s="80">
        <f t="shared" ref="D56:E56" si="11">SUM(D57:D60)</f>
        <v>0</v>
      </c>
      <c r="E56" s="87">
        <f t="shared" si="11"/>
        <v>0</v>
      </c>
      <c r="F56" s="68"/>
      <c r="G56" s="46"/>
      <c r="H56" s="46"/>
      <c r="I56" s="46"/>
      <c r="J56" s="46"/>
      <c r="K56" s="46"/>
      <c r="L56" s="46"/>
      <c r="M56" s="46"/>
      <c r="N56" s="46"/>
      <c r="O56" s="46"/>
      <c r="P56" s="689"/>
    </row>
    <row r="57" spans="1:16" ht="12.75" customHeight="1" x14ac:dyDescent="0.2">
      <c r="A57" s="13" t="s">
        <v>567</v>
      </c>
      <c r="B57" s="70">
        <v>611</v>
      </c>
      <c r="C57" s="72" t="s">
        <v>154</v>
      </c>
      <c r="D57" s="74"/>
      <c r="E57" s="76"/>
      <c r="F57" s="68"/>
      <c r="G57" s="46"/>
      <c r="H57" s="46"/>
      <c r="I57" s="46"/>
      <c r="J57" s="46"/>
      <c r="K57" s="46"/>
      <c r="L57" s="46"/>
      <c r="M57" s="46"/>
      <c r="N57" s="46"/>
      <c r="O57" s="46"/>
      <c r="P57" s="689"/>
    </row>
    <row r="58" spans="1:16" ht="12.75" customHeight="1" x14ac:dyDescent="0.2">
      <c r="A58" s="13" t="s">
        <v>568</v>
      </c>
      <c r="B58" s="70">
        <v>612</v>
      </c>
      <c r="C58" s="72" t="s">
        <v>157</v>
      </c>
      <c r="D58" s="74"/>
      <c r="E58" s="76"/>
      <c r="F58" s="68"/>
      <c r="G58" s="46"/>
      <c r="H58" s="46"/>
      <c r="I58" s="46"/>
      <c r="J58" s="46"/>
      <c r="K58" s="46"/>
      <c r="L58" s="46"/>
      <c r="M58" s="46"/>
      <c r="N58" s="46"/>
      <c r="O58" s="46"/>
      <c r="P58" s="689"/>
    </row>
    <row r="59" spans="1:16" ht="12.75" customHeight="1" x14ac:dyDescent="0.2">
      <c r="A59" s="13" t="s">
        <v>570</v>
      </c>
      <c r="B59" s="70">
        <v>613</v>
      </c>
      <c r="C59" s="72" t="s">
        <v>160</v>
      </c>
      <c r="D59" s="74"/>
      <c r="E59" s="76"/>
      <c r="F59" s="68"/>
      <c r="G59" s="46"/>
      <c r="H59" s="46"/>
      <c r="I59" s="46"/>
      <c r="J59" s="46"/>
      <c r="K59" s="46"/>
      <c r="L59" s="46"/>
      <c r="M59" s="46"/>
      <c r="N59" s="46"/>
      <c r="O59" s="46"/>
      <c r="P59" s="689"/>
    </row>
    <row r="60" spans="1:16" ht="12.75" customHeight="1" x14ac:dyDescent="0.2">
      <c r="A60" s="13" t="s">
        <v>572</v>
      </c>
      <c r="B60" s="70">
        <v>614</v>
      </c>
      <c r="C60" s="72" t="s">
        <v>163</v>
      </c>
      <c r="D60" s="74"/>
      <c r="E60" s="76"/>
      <c r="F60" s="68"/>
      <c r="G60" s="46"/>
      <c r="H60" s="46"/>
      <c r="I60" s="46"/>
      <c r="J60" s="46"/>
      <c r="K60" s="46"/>
      <c r="L60" s="46"/>
      <c r="M60" s="46"/>
      <c r="N60" s="46"/>
      <c r="O60" s="46"/>
      <c r="P60" s="689"/>
    </row>
    <row r="61" spans="1:16" ht="12.75" customHeight="1" x14ac:dyDescent="0.2">
      <c r="A61" s="13" t="s">
        <v>573</v>
      </c>
      <c r="B61" s="70" t="s">
        <v>574</v>
      </c>
      <c r="C61" s="72" t="s">
        <v>166</v>
      </c>
      <c r="D61" s="80">
        <f t="shared" ref="D61:E61" si="12">SUM(D62:D65)</f>
        <v>0</v>
      </c>
      <c r="E61" s="87">
        <f t="shared" si="12"/>
        <v>0</v>
      </c>
      <c r="F61" s="68"/>
      <c r="G61" s="46"/>
      <c r="H61" s="46"/>
      <c r="I61" s="46"/>
      <c r="J61" s="46"/>
      <c r="K61" s="46"/>
      <c r="L61" s="46"/>
      <c r="M61" s="46"/>
      <c r="N61" s="46"/>
      <c r="O61" s="46"/>
      <c r="P61" s="689"/>
    </row>
    <row r="62" spans="1:16" ht="12.75" customHeight="1" x14ac:dyDescent="0.2">
      <c r="A62" s="13" t="s">
        <v>576</v>
      </c>
      <c r="B62" s="70">
        <v>621</v>
      </c>
      <c r="C62" s="72" t="s">
        <v>169</v>
      </c>
      <c r="D62" s="74"/>
      <c r="E62" s="76"/>
      <c r="F62" s="68"/>
      <c r="G62" s="46"/>
      <c r="H62" s="46"/>
      <c r="I62" s="46"/>
      <c r="J62" s="46"/>
      <c r="K62" s="46"/>
      <c r="L62" s="46"/>
      <c r="M62" s="46"/>
      <c r="N62" s="46"/>
      <c r="O62" s="46"/>
      <c r="P62" s="689"/>
    </row>
    <row r="63" spans="1:16" ht="12.75" customHeight="1" x14ac:dyDescent="0.2">
      <c r="A63" s="13" t="s">
        <v>577</v>
      </c>
      <c r="B63" s="70">
        <v>622</v>
      </c>
      <c r="C63" s="72" t="s">
        <v>172</v>
      </c>
      <c r="D63" s="74"/>
      <c r="E63" s="76"/>
      <c r="F63" s="68"/>
      <c r="G63" s="46"/>
      <c r="H63" s="46"/>
      <c r="I63" s="46"/>
      <c r="J63" s="46"/>
      <c r="K63" s="46"/>
      <c r="L63" s="46"/>
      <c r="M63" s="46"/>
      <c r="N63" s="46"/>
      <c r="O63" s="46"/>
      <c r="P63" s="689"/>
    </row>
    <row r="64" spans="1:16" ht="12.75" customHeight="1" x14ac:dyDescent="0.2">
      <c r="A64" s="13" t="s">
        <v>578</v>
      </c>
      <c r="B64" s="70">
        <v>623</v>
      </c>
      <c r="C64" s="72" t="s">
        <v>175</v>
      </c>
      <c r="D64" s="74"/>
      <c r="E64" s="76"/>
      <c r="F64" s="68"/>
      <c r="G64" s="46"/>
      <c r="H64" s="46"/>
      <c r="I64" s="46"/>
      <c r="J64" s="46"/>
      <c r="K64" s="46"/>
      <c r="L64" s="46"/>
      <c r="M64" s="46"/>
      <c r="N64" s="46"/>
      <c r="O64" s="46"/>
      <c r="P64" s="689"/>
    </row>
    <row r="65" spans="1:16" ht="12.75" customHeight="1" x14ac:dyDescent="0.2">
      <c r="A65" s="13" t="s">
        <v>579</v>
      </c>
      <c r="B65" s="70">
        <v>624</v>
      </c>
      <c r="C65" s="72" t="s">
        <v>177</v>
      </c>
      <c r="D65" s="74"/>
      <c r="E65" s="76"/>
      <c r="F65" s="68"/>
      <c r="G65" s="46"/>
      <c r="H65" s="46"/>
      <c r="I65" s="46"/>
      <c r="J65" s="46"/>
      <c r="K65" s="46"/>
      <c r="L65" s="46"/>
      <c r="M65" s="46"/>
      <c r="N65" s="46"/>
      <c r="O65" s="46"/>
      <c r="P65" s="689"/>
    </row>
    <row r="66" spans="1:16" ht="12.75" customHeight="1" x14ac:dyDescent="0.2">
      <c r="A66" s="13" t="s">
        <v>580</v>
      </c>
      <c r="B66" s="70" t="s">
        <v>581</v>
      </c>
      <c r="C66" s="72" t="s">
        <v>180</v>
      </c>
      <c r="D66" s="80">
        <f t="shared" ref="D66:E66" si="13">SUM(D67:D73)</f>
        <v>0</v>
      </c>
      <c r="E66" s="87">
        <f t="shared" si="13"/>
        <v>0</v>
      </c>
      <c r="F66" s="68"/>
      <c r="G66" s="46"/>
      <c r="H66" s="46"/>
      <c r="I66" s="46"/>
      <c r="J66" s="46"/>
      <c r="K66" s="46"/>
      <c r="L66" s="46"/>
      <c r="M66" s="46"/>
      <c r="N66" s="46"/>
      <c r="O66" s="46"/>
      <c r="P66" s="689"/>
    </row>
    <row r="67" spans="1:16" ht="12.75" customHeight="1" x14ac:dyDescent="0.2">
      <c r="A67" s="13" t="s">
        <v>582</v>
      </c>
      <c r="B67" s="70">
        <v>641</v>
      </c>
      <c r="C67" s="72" t="s">
        <v>183</v>
      </c>
      <c r="D67" s="74"/>
      <c r="E67" s="76"/>
      <c r="F67" s="68"/>
      <c r="G67" s="46"/>
      <c r="H67" s="46"/>
      <c r="I67" s="46"/>
      <c r="J67" s="46"/>
      <c r="K67" s="46"/>
      <c r="L67" s="46"/>
      <c r="M67" s="46"/>
      <c r="N67" s="46"/>
      <c r="O67" s="46"/>
      <c r="P67" s="689"/>
    </row>
    <row r="68" spans="1:16" ht="12.75" customHeight="1" x14ac:dyDescent="0.2">
      <c r="A68" s="13" t="s">
        <v>583</v>
      </c>
      <c r="B68" s="70">
        <v>642</v>
      </c>
      <c r="C68" s="72" t="s">
        <v>186</v>
      </c>
      <c r="D68" s="74"/>
      <c r="E68" s="76"/>
      <c r="F68" s="68"/>
      <c r="G68" s="46"/>
      <c r="H68" s="46"/>
      <c r="I68" s="46"/>
      <c r="J68" s="46"/>
      <c r="K68" s="46"/>
      <c r="L68" s="46"/>
      <c r="M68" s="46"/>
      <c r="N68" s="46"/>
      <c r="O68" s="46"/>
      <c r="P68" s="689"/>
    </row>
    <row r="69" spans="1:16" ht="12.75" customHeight="1" x14ac:dyDescent="0.2">
      <c r="A69" s="13" t="s">
        <v>584</v>
      </c>
      <c r="B69" s="70">
        <v>643</v>
      </c>
      <c r="C69" s="72" t="s">
        <v>189</v>
      </c>
      <c r="D69" s="74"/>
      <c r="E69" s="76"/>
      <c r="F69" s="68"/>
      <c r="G69" s="46"/>
      <c r="H69" s="46"/>
      <c r="I69" s="46"/>
      <c r="J69" s="46"/>
      <c r="K69" s="46"/>
      <c r="L69" s="46"/>
      <c r="M69" s="46"/>
      <c r="N69" s="46"/>
      <c r="O69" s="46"/>
      <c r="P69" s="689"/>
    </row>
    <row r="70" spans="1:16" ht="12.75" customHeight="1" x14ac:dyDescent="0.2">
      <c r="A70" s="13" t="s">
        <v>585</v>
      </c>
      <c r="B70" s="70">
        <v>644</v>
      </c>
      <c r="C70" s="72" t="s">
        <v>192</v>
      </c>
      <c r="D70" s="74"/>
      <c r="E70" s="76"/>
      <c r="F70" s="68"/>
      <c r="G70" s="46"/>
      <c r="H70" s="46"/>
      <c r="I70" s="46"/>
      <c r="J70" s="46"/>
      <c r="K70" s="46"/>
      <c r="L70" s="46"/>
      <c r="M70" s="46"/>
      <c r="N70" s="46"/>
      <c r="O70" s="46"/>
      <c r="P70" s="689"/>
    </row>
    <row r="71" spans="1:16" ht="12.75" customHeight="1" x14ac:dyDescent="0.2">
      <c r="A71" s="13" t="s">
        <v>586</v>
      </c>
      <c r="B71" s="70">
        <v>645</v>
      </c>
      <c r="C71" s="72" t="s">
        <v>195</v>
      </c>
      <c r="D71" s="74"/>
      <c r="E71" s="76"/>
      <c r="F71" s="68"/>
      <c r="G71" s="46"/>
      <c r="H71" s="46"/>
      <c r="I71" s="46"/>
      <c r="J71" s="46"/>
      <c r="K71" s="46"/>
      <c r="L71" s="46"/>
      <c r="M71" s="46"/>
      <c r="N71" s="46"/>
      <c r="O71" s="46"/>
      <c r="P71" s="689"/>
    </row>
    <row r="72" spans="1:16" ht="12.75" customHeight="1" x14ac:dyDescent="0.2">
      <c r="A72" s="13" t="s">
        <v>588</v>
      </c>
      <c r="B72" s="70">
        <v>648</v>
      </c>
      <c r="C72" s="72" t="s">
        <v>198</v>
      </c>
      <c r="D72" s="74"/>
      <c r="E72" s="76"/>
      <c r="F72" s="68"/>
      <c r="G72" s="46"/>
      <c r="H72" s="46"/>
      <c r="I72" s="46"/>
      <c r="J72" s="46"/>
      <c r="K72" s="46"/>
      <c r="L72" s="46"/>
      <c r="M72" s="46"/>
      <c r="N72" s="46"/>
      <c r="O72" s="46"/>
      <c r="P72" s="689"/>
    </row>
    <row r="73" spans="1:16" ht="12.75" customHeight="1" x14ac:dyDescent="0.2">
      <c r="A73" s="13" t="s">
        <v>589</v>
      </c>
      <c r="B73" s="70">
        <v>649</v>
      </c>
      <c r="C73" s="72" t="s">
        <v>201</v>
      </c>
      <c r="D73" s="74"/>
      <c r="E73" s="76"/>
      <c r="F73" s="68"/>
      <c r="G73" s="46"/>
      <c r="H73" s="46"/>
      <c r="I73" s="46"/>
      <c r="J73" s="46"/>
      <c r="K73" s="46"/>
      <c r="L73" s="46"/>
      <c r="M73" s="46"/>
      <c r="N73" s="46"/>
      <c r="O73" s="46"/>
      <c r="P73" s="689"/>
    </row>
    <row r="74" spans="1:16" ht="25.5" customHeight="1" x14ac:dyDescent="0.2">
      <c r="A74" s="13" t="s">
        <v>590</v>
      </c>
      <c r="B74" s="70" t="s">
        <v>591</v>
      </c>
      <c r="C74" s="72" t="s">
        <v>204</v>
      </c>
      <c r="D74" s="80">
        <f t="shared" ref="D74:E74" si="14">SUM(D75:D81)</f>
        <v>0</v>
      </c>
      <c r="E74" s="87">
        <f t="shared" si="14"/>
        <v>0</v>
      </c>
      <c r="F74" s="68"/>
      <c r="G74" s="46"/>
      <c r="H74" s="46"/>
      <c r="I74" s="46"/>
      <c r="J74" s="46"/>
      <c r="K74" s="46"/>
      <c r="L74" s="46"/>
      <c r="M74" s="46"/>
      <c r="N74" s="46"/>
      <c r="O74" s="46"/>
      <c r="P74" s="689"/>
    </row>
    <row r="75" spans="1:16" ht="12.75" customHeight="1" x14ac:dyDescent="0.2">
      <c r="A75" s="13" t="s">
        <v>592</v>
      </c>
      <c r="B75" s="70">
        <v>652</v>
      </c>
      <c r="C75" s="72" t="s">
        <v>207</v>
      </c>
      <c r="D75" s="74"/>
      <c r="E75" s="76"/>
      <c r="F75" s="68"/>
      <c r="G75" s="46"/>
      <c r="H75" s="46"/>
      <c r="I75" s="46"/>
      <c r="J75" s="46"/>
      <c r="K75" s="46"/>
      <c r="L75" s="46"/>
      <c r="M75" s="46"/>
      <c r="N75" s="46"/>
      <c r="O75" s="46"/>
      <c r="P75" s="689"/>
    </row>
    <row r="76" spans="1:16" ht="12.75" customHeight="1" x14ac:dyDescent="0.2">
      <c r="A76" s="13" t="s">
        <v>594</v>
      </c>
      <c r="B76" s="70">
        <v>653</v>
      </c>
      <c r="C76" s="72" t="s">
        <v>210</v>
      </c>
      <c r="D76" s="74"/>
      <c r="E76" s="76"/>
      <c r="F76" s="68"/>
      <c r="G76" s="46"/>
      <c r="H76" s="46"/>
      <c r="I76" s="46"/>
      <c r="J76" s="46"/>
      <c r="K76" s="46"/>
      <c r="L76" s="46"/>
      <c r="M76" s="46"/>
      <c r="N76" s="46"/>
      <c r="O76" s="46"/>
      <c r="P76" s="689"/>
    </row>
    <row r="77" spans="1:16" ht="12.75" customHeight="1" x14ac:dyDescent="0.2">
      <c r="A77" s="13" t="s">
        <v>595</v>
      </c>
      <c r="B77" s="70">
        <v>654</v>
      </c>
      <c r="C77" s="72" t="s">
        <v>213</v>
      </c>
      <c r="D77" s="74"/>
      <c r="E77" s="76"/>
      <c r="F77" s="68"/>
      <c r="G77" s="46"/>
      <c r="H77" s="46"/>
      <c r="I77" s="46"/>
      <c r="J77" s="46"/>
      <c r="K77" s="46"/>
      <c r="L77" s="46"/>
      <c r="M77" s="46"/>
      <c r="N77" s="46"/>
      <c r="O77" s="46"/>
      <c r="P77" s="689"/>
    </row>
    <row r="78" spans="1:16" ht="12.75" customHeight="1" x14ac:dyDescent="0.2">
      <c r="A78" s="13" t="s">
        <v>596</v>
      </c>
      <c r="B78" s="70">
        <v>655</v>
      </c>
      <c r="C78" s="72" t="s">
        <v>216</v>
      </c>
      <c r="D78" s="74"/>
      <c r="E78" s="76"/>
      <c r="F78" s="68"/>
      <c r="G78" s="46"/>
      <c r="H78" s="46"/>
      <c r="I78" s="46"/>
      <c r="J78" s="46"/>
      <c r="K78" s="46"/>
      <c r="L78" s="46"/>
      <c r="M78" s="46"/>
      <c r="N78" s="46"/>
      <c r="O78" s="46"/>
      <c r="P78" s="689"/>
    </row>
    <row r="79" spans="1:16" ht="12.75" customHeight="1" x14ac:dyDescent="0.2">
      <c r="A79" s="13" t="s">
        <v>597</v>
      </c>
      <c r="B79" s="70">
        <v>656</v>
      </c>
      <c r="C79" s="72" t="s">
        <v>219</v>
      </c>
      <c r="D79" s="74"/>
      <c r="E79" s="76"/>
      <c r="F79" s="68"/>
      <c r="G79" s="46"/>
      <c r="H79" s="46"/>
      <c r="I79" s="46"/>
      <c r="J79" s="46"/>
      <c r="K79" s="46"/>
      <c r="L79" s="46"/>
      <c r="M79" s="46"/>
      <c r="N79" s="46"/>
      <c r="O79" s="46"/>
      <c r="P79" s="689"/>
    </row>
    <row r="80" spans="1:16" ht="12.75" customHeight="1" x14ac:dyDescent="0.2">
      <c r="A80" s="13" t="s">
        <v>598</v>
      </c>
      <c r="B80" s="70">
        <v>657</v>
      </c>
      <c r="C80" s="72" t="s">
        <v>222</v>
      </c>
      <c r="D80" s="74"/>
      <c r="E80" s="76"/>
      <c r="F80" s="68"/>
      <c r="G80" s="46"/>
      <c r="H80" s="46"/>
      <c r="I80" s="46"/>
      <c r="J80" s="46"/>
      <c r="K80" s="46"/>
      <c r="L80" s="46"/>
      <c r="M80" s="46"/>
      <c r="N80" s="46"/>
      <c r="O80" s="46"/>
      <c r="P80" s="689"/>
    </row>
    <row r="81" spans="1:16" ht="12.75" customHeight="1" x14ac:dyDescent="0.2">
      <c r="A81" s="13" t="s">
        <v>599</v>
      </c>
      <c r="B81" s="70">
        <v>659</v>
      </c>
      <c r="C81" s="72" t="s">
        <v>225</v>
      </c>
      <c r="D81" s="74"/>
      <c r="E81" s="76"/>
      <c r="F81" s="68"/>
      <c r="G81" s="46"/>
      <c r="H81" s="46"/>
      <c r="I81" s="46"/>
      <c r="J81" s="46"/>
      <c r="K81" s="46"/>
      <c r="L81" s="46"/>
      <c r="M81" s="46"/>
      <c r="N81" s="46"/>
      <c r="O81" s="46"/>
      <c r="P81" s="689"/>
    </row>
    <row r="82" spans="1:16" ht="12.75" customHeight="1" x14ac:dyDescent="0.2">
      <c r="A82" s="13" t="s">
        <v>600</v>
      </c>
      <c r="B82" s="70" t="s">
        <v>601</v>
      </c>
      <c r="C82" s="72" t="s">
        <v>228</v>
      </c>
      <c r="D82" s="80">
        <f t="shared" ref="D82:E82" si="15">SUM(D83:D85)</f>
        <v>0</v>
      </c>
      <c r="E82" s="87">
        <f t="shared" si="15"/>
        <v>0</v>
      </c>
      <c r="F82" s="68"/>
      <c r="G82" s="46"/>
      <c r="H82" s="46"/>
      <c r="I82" s="46"/>
      <c r="J82" s="46"/>
      <c r="K82" s="46"/>
      <c r="L82" s="46"/>
      <c r="M82" s="46"/>
      <c r="N82" s="46"/>
      <c r="O82" s="46"/>
      <c r="P82" s="689"/>
    </row>
    <row r="83" spans="1:16" ht="12.75" customHeight="1" x14ac:dyDescent="0.2">
      <c r="A83" s="13" t="s">
        <v>602</v>
      </c>
      <c r="B83" s="70">
        <v>681</v>
      </c>
      <c r="C83" s="72" t="s">
        <v>231</v>
      </c>
      <c r="D83" s="74"/>
      <c r="E83" s="76"/>
      <c r="F83" s="68"/>
      <c r="G83" s="46"/>
      <c r="H83" s="46"/>
      <c r="I83" s="46"/>
      <c r="J83" s="46"/>
      <c r="K83" s="46"/>
      <c r="L83" s="46"/>
      <c r="M83" s="46"/>
      <c r="N83" s="46"/>
      <c r="O83" s="46"/>
      <c r="P83" s="689"/>
    </row>
    <row r="84" spans="1:16" ht="12.75" customHeight="1" x14ac:dyDescent="0.2">
      <c r="A84" s="13" t="s">
        <v>603</v>
      </c>
      <c r="B84" s="70">
        <v>682</v>
      </c>
      <c r="C84" s="72" t="s">
        <v>234</v>
      </c>
      <c r="D84" s="74"/>
      <c r="E84" s="76"/>
      <c r="F84" s="68"/>
      <c r="G84" s="46"/>
      <c r="H84" s="46"/>
      <c r="I84" s="46"/>
      <c r="J84" s="46"/>
      <c r="K84" s="46"/>
      <c r="L84" s="46"/>
      <c r="M84" s="46"/>
      <c r="N84" s="46"/>
      <c r="O84" s="46"/>
      <c r="P84" s="689"/>
    </row>
    <row r="85" spans="1:16" ht="12.75" customHeight="1" x14ac:dyDescent="0.2">
      <c r="A85" s="13" t="s">
        <v>604</v>
      </c>
      <c r="B85" s="70">
        <v>684</v>
      </c>
      <c r="C85" s="72" t="s">
        <v>237</v>
      </c>
      <c r="D85" s="74"/>
      <c r="E85" s="76"/>
      <c r="F85" s="68"/>
      <c r="G85" s="46"/>
      <c r="H85" s="46"/>
      <c r="I85" s="46"/>
      <c r="J85" s="46"/>
      <c r="K85" s="46"/>
      <c r="L85" s="46"/>
      <c r="M85" s="46"/>
      <c r="N85" s="46"/>
      <c r="O85" s="46"/>
      <c r="P85" s="689"/>
    </row>
    <row r="86" spans="1:16" ht="12.75" customHeight="1" x14ac:dyDescent="0.2">
      <c r="A86" s="13" t="s">
        <v>605</v>
      </c>
      <c r="B86" s="70" t="s">
        <v>606</v>
      </c>
      <c r="C86" s="72" t="s">
        <v>240</v>
      </c>
      <c r="D86" s="80">
        <f t="shared" ref="D86:E86" si="16">D87</f>
        <v>0</v>
      </c>
      <c r="E86" s="87">
        <f t="shared" si="16"/>
        <v>0</v>
      </c>
      <c r="F86" s="68"/>
      <c r="G86" s="46"/>
      <c r="H86" s="46"/>
      <c r="I86" s="46"/>
      <c r="J86" s="46"/>
      <c r="K86" s="46"/>
      <c r="L86" s="46"/>
      <c r="M86" s="46"/>
      <c r="N86" s="46"/>
      <c r="O86" s="46"/>
      <c r="P86" s="689"/>
    </row>
    <row r="87" spans="1:16" ht="12.75" customHeight="1" x14ac:dyDescent="0.2">
      <c r="A87" s="13" t="s">
        <v>607</v>
      </c>
      <c r="B87" s="70">
        <v>691</v>
      </c>
      <c r="C87" s="72" t="s">
        <v>243</v>
      </c>
      <c r="D87" s="74"/>
      <c r="E87" s="76"/>
      <c r="F87" s="68"/>
      <c r="G87" s="46"/>
      <c r="H87" s="46"/>
      <c r="I87" s="46"/>
      <c r="J87" s="46"/>
      <c r="K87" s="46"/>
      <c r="L87" s="46"/>
      <c r="M87" s="46"/>
      <c r="N87" s="46"/>
      <c r="O87" s="46"/>
      <c r="P87" s="689"/>
    </row>
    <row r="88" spans="1:16" ht="25.5" customHeight="1" x14ac:dyDescent="0.2">
      <c r="A88" s="13" t="s">
        <v>608</v>
      </c>
      <c r="B88" s="94" t="s">
        <v>609</v>
      </c>
      <c r="C88" s="72" t="s">
        <v>246</v>
      </c>
      <c r="D88" s="80">
        <f t="shared" ref="D88:E88" si="17">D52+D56+D61+D66+D74+D82+D86</f>
        <v>0</v>
      </c>
      <c r="E88" s="87">
        <f t="shared" si="17"/>
        <v>0</v>
      </c>
      <c r="F88" s="68"/>
      <c r="G88" s="46"/>
      <c r="H88" s="46"/>
      <c r="I88" s="46"/>
      <c r="J88" s="46"/>
      <c r="K88" s="46"/>
      <c r="L88" s="46"/>
      <c r="M88" s="46"/>
      <c r="N88" s="46"/>
      <c r="O88" s="46"/>
      <c r="P88" s="689"/>
    </row>
    <row r="89" spans="1:16" ht="12.75" customHeight="1" x14ac:dyDescent="0.2">
      <c r="A89" s="146" t="s">
        <v>610</v>
      </c>
      <c r="B89" s="147">
        <v>899</v>
      </c>
      <c r="C89" s="169" t="s">
        <v>615</v>
      </c>
      <c r="D89" s="74"/>
      <c r="E89" s="76"/>
      <c r="F89" s="68"/>
      <c r="G89" s="46"/>
      <c r="H89" s="46"/>
      <c r="I89" s="46"/>
      <c r="J89" s="46"/>
      <c r="K89" s="46"/>
      <c r="L89" s="46"/>
      <c r="M89" s="46"/>
      <c r="N89" s="46"/>
      <c r="O89" s="46"/>
      <c r="P89" s="689"/>
    </row>
    <row r="90" spans="1:16" ht="24" customHeight="1" x14ac:dyDescent="0.2">
      <c r="A90" s="146" t="s">
        <v>632</v>
      </c>
      <c r="B90" s="147">
        <v>692</v>
      </c>
      <c r="C90" s="169" t="s">
        <v>633</v>
      </c>
      <c r="D90" s="74"/>
      <c r="E90" s="76"/>
      <c r="F90" s="68"/>
      <c r="G90" s="46"/>
      <c r="H90" s="46"/>
      <c r="I90" s="46"/>
      <c r="J90" s="46"/>
      <c r="K90" s="46"/>
      <c r="L90" s="46"/>
      <c r="M90" s="46"/>
      <c r="N90" s="46"/>
      <c r="O90" s="46"/>
      <c r="P90" s="689"/>
    </row>
    <row r="91" spans="1:16" ht="12.75" customHeight="1" x14ac:dyDescent="0.2">
      <c r="A91" s="170" t="s">
        <v>634</v>
      </c>
      <c r="B91" s="171" t="s">
        <v>635</v>
      </c>
      <c r="C91" s="179" t="s">
        <v>636</v>
      </c>
      <c r="D91" s="194">
        <f t="shared" ref="D91:E91" si="18">SUM(D88:D90)</f>
        <v>0</v>
      </c>
      <c r="E91" s="195">
        <f t="shared" si="18"/>
        <v>0</v>
      </c>
      <c r="F91" s="68"/>
      <c r="G91" s="46"/>
      <c r="H91" s="46"/>
      <c r="I91" s="46"/>
      <c r="J91" s="46"/>
      <c r="K91" s="46"/>
      <c r="L91" s="46"/>
      <c r="M91" s="46"/>
      <c r="N91" s="46"/>
      <c r="O91" s="46"/>
      <c r="P91" s="689"/>
    </row>
    <row r="92" spans="1:16" ht="12.75" customHeight="1" x14ac:dyDescent="0.2">
      <c r="A92" s="196" t="s">
        <v>672</v>
      </c>
      <c r="B92" s="197" t="s">
        <v>674</v>
      </c>
      <c r="C92" s="198" t="s">
        <v>249</v>
      </c>
      <c r="D92" s="194">
        <f t="shared" ref="D92:E92" si="19">D91-D50</f>
        <v>0</v>
      </c>
      <c r="E92" s="195">
        <f t="shared" si="19"/>
        <v>0</v>
      </c>
      <c r="F92" s="68"/>
      <c r="G92" s="46"/>
      <c r="H92" s="46"/>
      <c r="I92" s="46"/>
      <c r="J92" s="46"/>
      <c r="K92" s="46"/>
      <c r="L92" s="46"/>
      <c r="M92" s="46"/>
      <c r="N92" s="46"/>
      <c r="O92" s="46"/>
      <c r="P92" s="689"/>
    </row>
    <row r="93" spans="1:16" ht="12.75" customHeight="1" x14ac:dyDescent="0.2">
      <c r="A93" s="13" t="s">
        <v>676</v>
      </c>
      <c r="B93" s="70">
        <v>591</v>
      </c>
      <c r="C93" s="72" t="s">
        <v>252</v>
      </c>
      <c r="D93" s="74"/>
      <c r="E93" s="76"/>
      <c r="F93" s="68"/>
      <c r="G93" s="46"/>
      <c r="H93" s="46"/>
      <c r="I93" s="46"/>
      <c r="J93" s="46"/>
      <c r="K93" s="46"/>
      <c r="L93" s="46"/>
      <c r="M93" s="46"/>
      <c r="N93" s="46"/>
      <c r="O93" s="46"/>
      <c r="P93" s="689"/>
    </row>
    <row r="94" spans="1:16" ht="12.75" customHeight="1" x14ac:dyDescent="0.2">
      <c r="A94" s="196" t="s">
        <v>677</v>
      </c>
      <c r="B94" s="211" t="s">
        <v>679</v>
      </c>
      <c r="C94" s="126" t="s">
        <v>255</v>
      </c>
      <c r="D94" s="212">
        <f t="shared" ref="D94:E94" si="20">D92-D93</f>
        <v>0</v>
      </c>
      <c r="E94" s="213">
        <f t="shared" si="20"/>
        <v>0</v>
      </c>
      <c r="F94" s="68"/>
      <c r="G94" s="46"/>
      <c r="H94" s="46"/>
      <c r="I94" s="46"/>
      <c r="J94" s="46"/>
      <c r="K94" s="46"/>
      <c r="L94" s="46"/>
      <c r="M94" s="46"/>
      <c r="N94" s="46"/>
      <c r="O94" s="46"/>
      <c r="P94" s="689"/>
    </row>
    <row r="95" spans="1:16" ht="12.75" customHeight="1" x14ac:dyDescent="0.2">
      <c r="A95" s="831"/>
      <c r="B95" s="832"/>
      <c r="C95" s="833"/>
      <c r="D95" s="836" t="s">
        <v>708</v>
      </c>
      <c r="E95" s="837"/>
      <c r="F95" s="4"/>
      <c r="G95" s="46"/>
      <c r="H95" s="46"/>
      <c r="I95" s="46"/>
      <c r="J95" s="46"/>
      <c r="K95" s="46"/>
      <c r="L95" s="46"/>
      <c r="M95" s="46"/>
      <c r="N95" s="46"/>
      <c r="O95" s="46"/>
      <c r="P95" s="689"/>
    </row>
    <row r="96" spans="1:16" ht="12.75" customHeight="1" x14ac:dyDescent="0.2">
      <c r="A96" s="233" t="s">
        <v>709</v>
      </c>
      <c r="B96" s="29" t="s">
        <v>710</v>
      </c>
      <c r="C96" s="30" t="s">
        <v>258</v>
      </c>
      <c r="D96" s="829">
        <f>+D92+E92</f>
        <v>0</v>
      </c>
      <c r="E96" s="830"/>
      <c r="F96" s="2"/>
      <c r="G96" s="46"/>
      <c r="H96" s="46"/>
      <c r="I96" s="46"/>
      <c r="J96" s="46"/>
      <c r="K96" s="46"/>
      <c r="L96" s="46"/>
      <c r="M96" s="46"/>
      <c r="N96" s="46"/>
      <c r="O96" s="46"/>
      <c r="P96" s="689"/>
    </row>
    <row r="97" spans="1:16" ht="13.5" customHeight="1" x14ac:dyDescent="0.2">
      <c r="A97" s="251" t="s">
        <v>717</v>
      </c>
      <c r="B97" s="43" t="s">
        <v>731</v>
      </c>
      <c r="C97" s="25" t="s">
        <v>261</v>
      </c>
      <c r="D97" s="827">
        <f>+D94+E94</f>
        <v>0</v>
      </c>
      <c r="E97" s="828"/>
      <c r="F97" s="2"/>
      <c r="G97" s="46"/>
      <c r="H97" s="46"/>
      <c r="I97" s="46"/>
      <c r="J97" s="46"/>
      <c r="K97" s="46"/>
      <c r="L97" s="46"/>
      <c r="M97" s="46"/>
      <c r="N97" s="46"/>
      <c r="O97" s="46"/>
      <c r="P97" s="689"/>
    </row>
    <row r="98" spans="1:16" ht="12.75" customHeight="1" x14ac:dyDescent="0.2">
      <c r="A98" s="254"/>
      <c r="B98" s="49"/>
      <c r="C98" s="49"/>
      <c r="D98" s="47"/>
      <c r="E98" s="47"/>
      <c r="F98" s="2"/>
      <c r="G98" s="46"/>
      <c r="H98" s="46"/>
      <c r="I98" s="46"/>
      <c r="J98" s="46"/>
      <c r="K98" s="46"/>
      <c r="L98" s="46"/>
      <c r="M98" s="46"/>
      <c r="N98" s="46"/>
      <c r="O98" s="46"/>
      <c r="P98" s="689"/>
    </row>
    <row r="99" spans="1:16" ht="12.75" customHeight="1" x14ac:dyDescent="0.2">
      <c r="A99" s="45" t="s">
        <v>410</v>
      </c>
      <c r="B99" s="49"/>
      <c r="C99" s="49"/>
      <c r="D99" s="47"/>
      <c r="E99" s="47"/>
      <c r="F99" s="2"/>
      <c r="G99" s="46"/>
      <c r="H99" s="46"/>
      <c r="I99" s="46"/>
      <c r="J99" s="46"/>
      <c r="K99" s="46"/>
      <c r="L99" s="46"/>
      <c r="M99" s="46"/>
      <c r="N99" s="46"/>
      <c r="O99" s="46"/>
      <c r="P99" s="689"/>
    </row>
    <row r="100" spans="1:16" ht="12.75" customHeight="1" x14ac:dyDescent="0.2">
      <c r="A100" s="2" t="s">
        <v>738</v>
      </c>
      <c r="B100" s="49"/>
      <c r="C100" s="49"/>
      <c r="D100" s="47"/>
      <c r="E100" s="47"/>
      <c r="F100" s="2"/>
      <c r="G100" s="46"/>
      <c r="H100" s="46"/>
      <c r="I100" s="46"/>
      <c r="J100" s="46"/>
      <c r="K100" s="46"/>
      <c r="L100" s="46"/>
      <c r="M100" s="46"/>
      <c r="N100" s="46"/>
      <c r="O100" s="46"/>
      <c r="P100" s="689"/>
    </row>
    <row r="101" spans="1:16" ht="12.75" customHeight="1" x14ac:dyDescent="0.2">
      <c r="A101" s="2" t="s">
        <v>412</v>
      </c>
      <c r="B101" s="50"/>
      <c r="C101" s="50"/>
      <c r="D101" s="47"/>
      <c r="E101" s="47"/>
      <c r="F101" s="2"/>
      <c r="G101" s="46"/>
      <c r="H101" s="46"/>
      <c r="I101" s="46"/>
      <c r="J101" s="46"/>
      <c r="K101" s="46"/>
      <c r="L101" s="46"/>
      <c r="M101" s="46"/>
      <c r="N101" s="46"/>
      <c r="O101" s="46"/>
      <c r="P101" s="689"/>
    </row>
    <row r="102" spans="1:16" ht="12.75" customHeight="1" x14ac:dyDescent="0.2">
      <c r="A102" s="2" t="s">
        <v>413</v>
      </c>
      <c r="B102" s="50"/>
      <c r="C102" s="50"/>
      <c r="D102" s="47"/>
      <c r="E102" s="47"/>
      <c r="F102" s="2"/>
      <c r="G102" s="46"/>
      <c r="H102" s="46"/>
      <c r="I102" s="46"/>
      <c r="J102" s="46"/>
      <c r="K102" s="46"/>
      <c r="L102" s="46"/>
      <c r="M102" s="46"/>
      <c r="N102" s="46"/>
      <c r="O102" s="46"/>
      <c r="P102" s="689"/>
    </row>
    <row r="103" spans="1:16" ht="12.75" customHeight="1" x14ac:dyDescent="0.2">
      <c r="A103" s="2"/>
      <c r="B103" s="71"/>
      <c r="C103" s="71"/>
      <c r="D103" s="47"/>
      <c r="E103" s="47"/>
      <c r="F103" s="2"/>
      <c r="G103" s="46"/>
      <c r="H103" s="46"/>
      <c r="I103" s="46"/>
      <c r="J103" s="46"/>
      <c r="K103" s="46"/>
      <c r="L103" s="46"/>
      <c r="M103" s="46"/>
      <c r="N103" s="46"/>
      <c r="O103" s="46"/>
      <c r="P103" s="689"/>
    </row>
    <row r="104" spans="1:16" ht="12.75" customHeight="1" x14ac:dyDescent="0.2">
      <c r="A104" s="45"/>
      <c r="B104" s="71"/>
      <c r="C104" s="71"/>
      <c r="D104" s="47"/>
      <c r="E104" s="47"/>
      <c r="F104" s="2"/>
      <c r="G104" s="46"/>
      <c r="H104" s="46"/>
      <c r="I104" s="46"/>
      <c r="J104" s="46"/>
      <c r="K104" s="46"/>
      <c r="L104" s="46"/>
      <c r="M104" s="46"/>
      <c r="N104" s="46"/>
      <c r="O104" s="46"/>
      <c r="P104" s="689"/>
    </row>
  </sheetData>
  <mergeCells count="10">
    <mergeCell ref="D96:E96"/>
    <mergeCell ref="D97:E97"/>
    <mergeCell ref="B6:C6"/>
    <mergeCell ref="A95:C95"/>
    <mergeCell ref="A51:E51"/>
    <mergeCell ref="A2:E2"/>
    <mergeCell ref="A1:E1"/>
    <mergeCell ref="A4:E4"/>
    <mergeCell ref="A3:E3"/>
    <mergeCell ref="D95:E9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B4" sqref="B4:D4"/>
    </sheetView>
  </sheetViews>
  <sheetFormatPr defaultColWidth="17.28515625" defaultRowHeight="15" customHeight="1" x14ac:dyDescent="0.2"/>
  <cols>
    <col min="1" max="1" width="45.5703125" customWidth="1"/>
    <col min="2" max="2" width="14.5703125" customWidth="1"/>
    <col min="3" max="3" width="15" customWidth="1"/>
    <col min="4" max="4" width="17.42578125" customWidth="1"/>
    <col min="5" max="14" width="9.140625" customWidth="1"/>
  </cols>
  <sheetData>
    <row r="1" spans="1:14" ht="15.75" customHeight="1" x14ac:dyDescent="0.25">
      <c r="A1" s="61" t="s">
        <v>423</v>
      </c>
      <c r="B1" s="2"/>
      <c r="C1" s="2"/>
      <c r="D1" s="2"/>
      <c r="E1" s="4"/>
      <c r="F1" s="2"/>
      <c r="G1" s="2"/>
      <c r="H1" s="3"/>
      <c r="I1" s="3"/>
      <c r="J1" s="3"/>
      <c r="K1" s="3"/>
      <c r="L1" s="3"/>
      <c r="M1" s="3"/>
      <c r="N1" s="3"/>
    </row>
    <row r="2" spans="1:14" ht="13.5" customHeight="1" x14ac:dyDescent="0.25">
      <c r="A2" s="51"/>
      <c r="B2" s="51"/>
      <c r="C2" s="51"/>
      <c r="D2" s="62" t="s">
        <v>427</v>
      </c>
      <c r="E2" s="51"/>
      <c r="F2" s="2"/>
      <c r="G2" s="2"/>
      <c r="H2" s="3"/>
      <c r="I2" s="3"/>
      <c r="J2" s="3"/>
      <c r="K2" s="3"/>
      <c r="L2" s="3"/>
      <c r="M2" s="3"/>
      <c r="N2" s="3"/>
    </row>
    <row r="3" spans="1:14" ht="26.25" customHeight="1" x14ac:dyDescent="0.2">
      <c r="A3" s="63" t="s">
        <v>428</v>
      </c>
      <c r="B3" s="65" t="s">
        <v>429</v>
      </c>
      <c r="C3" s="67" t="s">
        <v>430</v>
      </c>
      <c r="D3" s="69" t="s">
        <v>432</v>
      </c>
      <c r="E3" s="71"/>
      <c r="F3" s="71"/>
      <c r="G3" s="71"/>
      <c r="H3" s="71"/>
      <c r="I3" s="71"/>
      <c r="J3" s="71"/>
      <c r="K3" s="71"/>
      <c r="L3" s="71"/>
      <c r="M3" s="71"/>
      <c r="N3" s="71"/>
    </row>
    <row r="4" spans="1:14" ht="13.5" customHeight="1" x14ac:dyDescent="0.25">
      <c r="A4" s="73"/>
      <c r="B4" s="75">
        <f>-376.69721-112.07753</f>
        <v>-488.77473999999995</v>
      </c>
      <c r="C4" s="77">
        <f>125.39021+466.06913</f>
        <v>591.45934</v>
      </c>
      <c r="D4" s="78">
        <f>SUM(B4:C4)</f>
        <v>102.68460000000005</v>
      </c>
      <c r="E4" s="2"/>
      <c r="F4" s="2"/>
      <c r="G4" s="2"/>
      <c r="H4" s="3"/>
      <c r="I4" s="3"/>
      <c r="J4" s="3"/>
      <c r="K4" s="3"/>
      <c r="L4" s="3"/>
      <c r="M4" s="3"/>
      <c r="N4" s="3"/>
    </row>
    <row r="5" spans="1:14" ht="12.75" customHeight="1" x14ac:dyDescent="0.25">
      <c r="A5" s="2"/>
      <c r="B5" s="2"/>
      <c r="C5" s="2"/>
      <c r="D5" s="2"/>
      <c r="E5" s="2"/>
      <c r="F5" s="2"/>
      <c r="G5" s="2"/>
      <c r="H5" s="3"/>
      <c r="I5" s="3"/>
      <c r="J5" s="3"/>
      <c r="K5" s="3"/>
      <c r="L5" s="3"/>
      <c r="M5" s="3"/>
      <c r="N5" s="3"/>
    </row>
    <row r="6" spans="1:14" ht="12.75" customHeight="1" x14ac:dyDescent="0.25">
      <c r="A6" s="2"/>
      <c r="B6" s="2"/>
      <c r="C6" s="2"/>
      <c r="D6" s="2"/>
      <c r="E6" s="2"/>
      <c r="F6" s="2"/>
      <c r="G6" s="2"/>
      <c r="H6" s="3"/>
      <c r="I6" s="3"/>
      <c r="J6" s="3"/>
      <c r="K6" s="3"/>
      <c r="L6" s="3"/>
      <c r="M6" s="3"/>
      <c r="N6" s="3"/>
    </row>
    <row r="7" spans="1:14" ht="12.75" customHeight="1" x14ac:dyDescent="0.25">
      <c r="A7" s="2"/>
      <c r="B7" s="2"/>
      <c r="C7" s="2"/>
      <c r="D7" s="2"/>
      <c r="E7" s="2"/>
      <c r="F7" s="2"/>
      <c r="G7" s="2"/>
      <c r="H7" s="3"/>
      <c r="I7" s="3"/>
      <c r="J7" s="3"/>
      <c r="K7" s="3"/>
      <c r="L7" s="3"/>
      <c r="M7" s="3"/>
      <c r="N7" s="3"/>
    </row>
    <row r="8" spans="1:14" ht="12.75" customHeight="1" x14ac:dyDescent="0.25">
      <c r="A8" s="2"/>
      <c r="B8" s="2"/>
      <c r="C8" s="2"/>
      <c r="D8" s="2"/>
      <c r="E8" s="2"/>
      <c r="F8" s="2"/>
      <c r="G8" s="2"/>
      <c r="H8" s="3"/>
      <c r="I8" s="3"/>
      <c r="J8" s="3"/>
      <c r="K8" s="3"/>
      <c r="L8" s="3"/>
      <c r="M8" s="3"/>
      <c r="N8" s="3"/>
    </row>
    <row r="9" spans="1:14" ht="12.75" customHeight="1" x14ac:dyDescent="0.25">
      <c r="A9" s="2"/>
      <c r="B9" s="2"/>
      <c r="C9" s="2"/>
      <c r="D9" s="2"/>
      <c r="E9" s="2"/>
      <c r="F9" s="2"/>
      <c r="G9" s="2"/>
      <c r="H9" s="3"/>
      <c r="I9" s="3"/>
      <c r="J9" s="3"/>
      <c r="K9" s="3"/>
      <c r="L9" s="3"/>
      <c r="M9" s="3"/>
      <c r="N9" s="3"/>
    </row>
    <row r="10" spans="1:14" ht="12.75" customHeight="1" x14ac:dyDescent="0.25">
      <c r="A10" s="2"/>
      <c r="B10" s="2"/>
      <c r="C10" s="2"/>
      <c r="D10" s="2"/>
      <c r="E10" s="2"/>
      <c r="F10" s="2"/>
      <c r="G10" s="2"/>
      <c r="H10" s="3"/>
      <c r="I10" s="3"/>
      <c r="J10" s="3"/>
      <c r="K10" s="3"/>
      <c r="L10" s="3"/>
      <c r="M10" s="3"/>
      <c r="N10" s="3"/>
    </row>
    <row r="11" spans="1:14" ht="12.75" customHeight="1" x14ac:dyDescent="0.25">
      <c r="A11" s="2"/>
      <c r="B11" s="2"/>
      <c r="C11" s="2"/>
      <c r="D11" s="2"/>
      <c r="E11" s="2"/>
      <c r="F11" s="2"/>
      <c r="G11" s="2"/>
      <c r="H11" s="3"/>
      <c r="I11" s="3"/>
      <c r="J11" s="3"/>
      <c r="K11" s="3"/>
      <c r="L11" s="3"/>
      <c r="M11" s="3"/>
      <c r="N11" s="3"/>
    </row>
    <row r="12" spans="1:14" ht="12.75" customHeight="1" x14ac:dyDescent="0.25">
      <c r="A12" s="2"/>
      <c r="B12" s="2"/>
      <c r="C12" s="2"/>
      <c r="D12" s="2"/>
      <c r="E12" s="2"/>
      <c r="F12" s="2"/>
      <c r="G12" s="2"/>
      <c r="H12" s="3"/>
      <c r="I12" s="3"/>
      <c r="J12" s="3"/>
      <c r="K12" s="3"/>
      <c r="L12" s="3"/>
      <c r="M12" s="3"/>
      <c r="N12" s="3"/>
    </row>
    <row r="13" spans="1:14" ht="12.75" customHeight="1" x14ac:dyDescent="0.25">
      <c r="A13" s="3"/>
      <c r="B13" s="3"/>
      <c r="C13" s="3"/>
      <c r="D13" s="3"/>
      <c r="E13" s="3"/>
      <c r="F13" s="3"/>
      <c r="G13" s="3"/>
      <c r="H13" s="3"/>
      <c r="I13" s="3"/>
      <c r="J13" s="3"/>
      <c r="K13" s="3"/>
      <c r="L13" s="3"/>
      <c r="M13" s="3"/>
      <c r="N13" s="3"/>
    </row>
    <row r="14" spans="1:14" ht="12.75" customHeight="1" x14ac:dyDescent="0.25">
      <c r="A14" s="3"/>
      <c r="B14" s="3"/>
      <c r="C14" s="3"/>
      <c r="D14" s="3"/>
      <c r="E14" s="3"/>
      <c r="F14" s="3"/>
      <c r="G14" s="3"/>
      <c r="H14" s="3"/>
      <c r="I14" s="3"/>
      <c r="J14" s="3"/>
      <c r="K14" s="3"/>
      <c r="L14" s="3"/>
      <c r="M14" s="3"/>
      <c r="N14" s="3"/>
    </row>
    <row r="15" spans="1:14" ht="12.75" customHeight="1" x14ac:dyDescent="0.25">
      <c r="A15" s="3"/>
      <c r="B15" s="3"/>
      <c r="C15" s="3"/>
      <c r="D15" s="3"/>
      <c r="E15" s="3"/>
      <c r="F15" s="3"/>
      <c r="G15" s="3"/>
      <c r="H15" s="3"/>
      <c r="I15" s="3"/>
      <c r="J15" s="3"/>
      <c r="K15" s="3"/>
      <c r="L15" s="3"/>
      <c r="M15" s="3"/>
      <c r="N15" s="3"/>
    </row>
    <row r="16" spans="1:14" ht="12.75" customHeight="1" x14ac:dyDescent="0.25">
      <c r="A16" s="3"/>
      <c r="B16" s="3"/>
      <c r="C16" s="3"/>
      <c r="D16" s="3"/>
      <c r="E16" s="3"/>
      <c r="F16" s="3"/>
      <c r="G16" s="3"/>
      <c r="H16" s="3"/>
      <c r="I16" s="3"/>
      <c r="J16" s="3"/>
      <c r="K16" s="3"/>
      <c r="L16" s="3"/>
      <c r="M16" s="3"/>
      <c r="N16" s="3"/>
    </row>
    <row r="17" spans="1:14" ht="12.75" customHeight="1" x14ac:dyDescent="0.25">
      <c r="A17" s="3"/>
      <c r="B17" s="3"/>
      <c r="C17" s="3"/>
      <c r="D17" s="3"/>
      <c r="E17" s="3"/>
      <c r="F17" s="3"/>
      <c r="G17" s="3"/>
      <c r="H17" s="3"/>
      <c r="I17" s="3"/>
      <c r="J17" s="3"/>
      <c r="K17" s="3"/>
      <c r="L17" s="3"/>
      <c r="M17" s="3"/>
      <c r="N17" s="3"/>
    </row>
    <row r="18" spans="1:14" ht="12.75" customHeight="1" x14ac:dyDescent="0.25">
      <c r="A18" s="3"/>
      <c r="B18" s="3"/>
      <c r="C18" s="3"/>
      <c r="D18" s="3"/>
      <c r="E18" s="3"/>
      <c r="F18" s="3"/>
      <c r="G18" s="3"/>
      <c r="H18" s="3"/>
      <c r="I18" s="3"/>
      <c r="J18" s="3"/>
      <c r="K18" s="3"/>
      <c r="L18" s="3"/>
      <c r="M18" s="3"/>
      <c r="N18" s="3"/>
    </row>
    <row r="19" spans="1:14" ht="12.75" customHeight="1" x14ac:dyDescent="0.25">
      <c r="A19" s="3"/>
      <c r="B19" s="3"/>
      <c r="C19" s="3"/>
      <c r="D19" s="3"/>
      <c r="E19" s="3"/>
      <c r="F19" s="3"/>
      <c r="G19" s="3"/>
      <c r="H19" s="3"/>
      <c r="I19" s="3"/>
      <c r="J19" s="3"/>
      <c r="K19" s="3"/>
      <c r="L19" s="3"/>
      <c r="M19" s="3"/>
      <c r="N19" s="3"/>
    </row>
    <row r="20" spans="1:14" ht="12.75" customHeight="1" x14ac:dyDescent="0.25">
      <c r="A20" s="3"/>
      <c r="B20" s="3"/>
      <c r="C20" s="3"/>
      <c r="D20" s="3"/>
      <c r="E20" s="3"/>
      <c r="F20" s="3"/>
      <c r="G20" s="3"/>
      <c r="H20" s="3"/>
      <c r="I20" s="3"/>
      <c r="J20" s="3"/>
      <c r="K20" s="3"/>
      <c r="L20" s="3"/>
      <c r="M20" s="3"/>
      <c r="N20" s="3"/>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topLeftCell="A4" workbookViewId="0">
      <selection activeCell="J15" sqref="J15:K15"/>
    </sheetView>
  </sheetViews>
  <sheetFormatPr defaultColWidth="17.28515625" defaultRowHeight="15" customHeight="1" x14ac:dyDescent="0.2"/>
  <cols>
    <col min="1" max="1" width="1.42578125" customWidth="1"/>
    <col min="2" max="2" width="4.42578125" customWidth="1"/>
    <col min="3" max="3" width="3.140625" customWidth="1"/>
    <col min="4" max="5" width="6.140625" customWidth="1"/>
    <col min="6" max="6" width="43.5703125" customWidth="1"/>
    <col min="7" max="7" width="5.28515625" customWidth="1"/>
    <col min="8" max="13" width="11.5703125" customWidth="1"/>
    <col min="14" max="14" width="2" customWidth="1"/>
    <col min="15" max="23" width="9.140625" customWidth="1"/>
  </cols>
  <sheetData>
    <row r="1" spans="1:23" ht="22.5" customHeight="1" x14ac:dyDescent="0.25">
      <c r="A1" s="81" t="s">
        <v>431</v>
      </c>
      <c r="B1" s="82"/>
      <c r="C1" s="82"/>
      <c r="D1" s="82"/>
      <c r="E1" s="82"/>
      <c r="F1" s="86"/>
      <c r="G1" s="88"/>
      <c r="H1" s="82"/>
      <c r="I1" s="82"/>
      <c r="J1" s="82"/>
      <c r="K1" s="82"/>
      <c r="L1" s="82"/>
      <c r="M1" s="82"/>
      <c r="N1" s="89"/>
      <c r="O1" s="3"/>
      <c r="P1" s="3"/>
      <c r="Q1" s="3"/>
      <c r="R1" s="3"/>
      <c r="S1" s="3"/>
      <c r="T1" s="3"/>
      <c r="U1" s="3"/>
      <c r="V1" s="3"/>
      <c r="W1" s="3"/>
    </row>
    <row r="2" spans="1:23" ht="16.5" customHeight="1" x14ac:dyDescent="0.25">
      <c r="A2" s="81"/>
      <c r="B2" s="82"/>
      <c r="C2" s="82"/>
      <c r="D2" s="82"/>
      <c r="E2" s="82"/>
      <c r="F2" s="86"/>
      <c r="G2" s="88"/>
      <c r="H2" s="82"/>
      <c r="I2" s="82"/>
      <c r="J2" s="82"/>
      <c r="K2" s="82"/>
      <c r="L2" s="82"/>
      <c r="M2" s="82"/>
      <c r="N2" s="91"/>
      <c r="O2" s="3"/>
      <c r="P2" s="3"/>
      <c r="Q2" s="3"/>
      <c r="R2" s="3"/>
      <c r="S2" s="3"/>
      <c r="T2" s="3"/>
      <c r="U2" s="3"/>
      <c r="V2" s="3"/>
      <c r="W2" s="3"/>
    </row>
    <row r="3" spans="1:23" ht="14.25" customHeight="1" x14ac:dyDescent="0.25">
      <c r="A3" s="851" t="s">
        <v>457</v>
      </c>
      <c r="B3" s="852"/>
      <c r="C3" s="852"/>
      <c r="D3" s="852"/>
      <c r="E3" s="852"/>
      <c r="F3" s="853"/>
      <c r="G3" s="856" t="s">
        <v>459</v>
      </c>
      <c r="H3" s="841" t="s">
        <v>542</v>
      </c>
      <c r="I3" s="814"/>
      <c r="J3" s="841" t="s">
        <v>621</v>
      </c>
      <c r="K3" s="814"/>
      <c r="L3" s="841" t="s">
        <v>622</v>
      </c>
      <c r="M3" s="830"/>
      <c r="N3" s="218"/>
      <c r="O3" s="3"/>
      <c r="P3" s="3"/>
      <c r="Q3" s="3"/>
      <c r="R3" s="3"/>
      <c r="S3" s="3"/>
      <c r="T3" s="3"/>
      <c r="U3" s="3"/>
      <c r="V3" s="3"/>
      <c r="W3" s="3"/>
    </row>
    <row r="4" spans="1:23" ht="13.5" customHeight="1" x14ac:dyDescent="0.25">
      <c r="A4" s="854"/>
      <c r="B4" s="816"/>
      <c r="C4" s="816"/>
      <c r="D4" s="816"/>
      <c r="E4" s="816"/>
      <c r="F4" s="837"/>
      <c r="G4" s="854"/>
      <c r="H4" s="70" t="s">
        <v>695</v>
      </c>
      <c r="I4" s="220" t="s">
        <v>696</v>
      </c>
      <c r="J4" s="70" t="s">
        <v>697</v>
      </c>
      <c r="K4" s="220" t="s">
        <v>696</v>
      </c>
      <c r="L4" s="70" t="s">
        <v>697</v>
      </c>
      <c r="M4" s="222" t="s">
        <v>696</v>
      </c>
      <c r="N4" s="88"/>
      <c r="O4" s="3"/>
      <c r="P4" s="3"/>
      <c r="Q4" s="3"/>
      <c r="R4" s="3"/>
      <c r="S4" s="3"/>
      <c r="T4" s="3"/>
      <c r="U4" s="3"/>
      <c r="V4" s="3"/>
      <c r="W4" s="3"/>
    </row>
    <row r="5" spans="1:23" ht="11.25" customHeight="1" x14ac:dyDescent="0.25">
      <c r="A5" s="855"/>
      <c r="B5" s="818"/>
      <c r="C5" s="818"/>
      <c r="D5" s="818"/>
      <c r="E5" s="818"/>
      <c r="F5" s="835"/>
      <c r="G5" s="855"/>
      <c r="H5" s="292">
        <v>1</v>
      </c>
      <c r="I5" s="293">
        <v>2</v>
      </c>
      <c r="J5" s="292">
        <v>3</v>
      </c>
      <c r="K5" s="293">
        <v>4</v>
      </c>
      <c r="L5" s="292">
        <v>5</v>
      </c>
      <c r="M5" s="294">
        <v>6</v>
      </c>
      <c r="N5" s="360"/>
      <c r="O5" s="3"/>
      <c r="P5" s="3"/>
      <c r="Q5" s="3"/>
      <c r="R5" s="3"/>
      <c r="S5" s="3"/>
      <c r="T5" s="3"/>
      <c r="U5" s="3"/>
      <c r="V5" s="3"/>
      <c r="W5" s="3"/>
    </row>
    <row r="6" spans="1:23" ht="12.75" customHeight="1" x14ac:dyDescent="0.25">
      <c r="A6" s="842" t="s">
        <v>823</v>
      </c>
      <c r="B6" s="843"/>
      <c r="C6" s="843"/>
      <c r="D6" s="843"/>
      <c r="E6" s="843"/>
      <c r="F6" s="844"/>
      <c r="G6" s="361">
        <v>1</v>
      </c>
      <c r="H6" s="363">
        <f t="shared" ref="H6:M6" si="0">+H7+H32</f>
        <v>265563.17147</v>
      </c>
      <c r="I6" s="364">
        <f t="shared" si="0"/>
        <v>264359.05864</v>
      </c>
      <c r="J6" s="363">
        <f t="shared" si="0"/>
        <v>5409.0376099999994</v>
      </c>
      <c r="K6" s="364">
        <f t="shared" si="0"/>
        <v>5380.0441099999998</v>
      </c>
      <c r="L6" s="363">
        <f t="shared" si="0"/>
        <v>270972.20908</v>
      </c>
      <c r="M6" s="401">
        <f t="shared" si="0"/>
        <v>269739.10275000002</v>
      </c>
      <c r="N6" s="88"/>
      <c r="O6" s="3"/>
      <c r="P6" s="3"/>
      <c r="Q6" s="3"/>
      <c r="R6" s="3"/>
      <c r="S6" s="3"/>
      <c r="T6" s="3"/>
      <c r="U6" s="3"/>
      <c r="V6" s="3"/>
      <c r="W6" s="3"/>
    </row>
    <row r="7" spans="1:23" ht="12.75" customHeight="1" x14ac:dyDescent="0.25">
      <c r="A7" s="403"/>
      <c r="B7" s="848" t="s">
        <v>849</v>
      </c>
      <c r="C7" s="849"/>
      <c r="D7" s="849"/>
      <c r="E7" s="849"/>
      <c r="F7" s="850"/>
      <c r="G7" s="445">
        <f t="shared" ref="G7:G34" si="1">G6+1</f>
        <v>2</v>
      </c>
      <c r="H7" s="447">
        <f t="shared" ref="H7:M7" si="2">+H8+H18+H25</f>
        <v>265563.17147</v>
      </c>
      <c r="I7" s="449">
        <f t="shared" si="2"/>
        <v>264359.05864</v>
      </c>
      <c r="J7" s="447">
        <f t="shared" si="2"/>
        <v>5409.0376099999994</v>
      </c>
      <c r="K7" s="449">
        <f t="shared" si="2"/>
        <v>5380.0441099999998</v>
      </c>
      <c r="L7" s="447">
        <f t="shared" si="2"/>
        <v>270972.20908</v>
      </c>
      <c r="M7" s="486">
        <f t="shared" si="2"/>
        <v>269739.10275000002</v>
      </c>
      <c r="N7" s="88"/>
      <c r="O7" s="3"/>
      <c r="P7" s="3"/>
      <c r="Q7" s="3"/>
      <c r="R7" s="3"/>
      <c r="S7" s="3"/>
      <c r="T7" s="3"/>
      <c r="U7" s="3"/>
      <c r="V7" s="3"/>
      <c r="W7" s="3"/>
    </row>
    <row r="8" spans="1:23" ht="12.75" customHeight="1" x14ac:dyDescent="0.25">
      <c r="A8" s="490"/>
      <c r="B8" s="491"/>
      <c r="C8" s="505" t="s">
        <v>936</v>
      </c>
      <c r="D8" s="507" t="s">
        <v>965</v>
      </c>
      <c r="E8" s="491"/>
      <c r="F8" s="508"/>
      <c r="G8" s="509">
        <f t="shared" si="1"/>
        <v>3</v>
      </c>
      <c r="H8" s="512">
        <f t="shared" ref="H8:M8" si="3">+H9+H12</f>
        <v>258692.79926999999</v>
      </c>
      <c r="I8" s="514">
        <f t="shared" si="3"/>
        <v>257488.68643999999</v>
      </c>
      <c r="J8" s="512">
        <f t="shared" si="3"/>
        <v>5409.0376099999994</v>
      </c>
      <c r="K8" s="514">
        <f t="shared" si="3"/>
        <v>5380.0441099999998</v>
      </c>
      <c r="L8" s="512">
        <f t="shared" si="3"/>
        <v>264101.83688000002</v>
      </c>
      <c r="M8" s="516">
        <f t="shared" si="3"/>
        <v>262868.73055000004</v>
      </c>
      <c r="N8" s="88"/>
      <c r="O8" s="3"/>
      <c r="P8" s="3"/>
      <c r="Q8" s="3"/>
      <c r="R8" s="3"/>
      <c r="S8" s="3"/>
      <c r="T8" s="3"/>
      <c r="U8" s="3"/>
      <c r="V8" s="3"/>
      <c r="W8" s="3"/>
    </row>
    <row r="9" spans="1:23" ht="12.75" customHeight="1" x14ac:dyDescent="0.25">
      <c r="A9" s="517"/>
      <c r="B9" s="519"/>
      <c r="C9" s="519"/>
      <c r="D9" s="519" t="s">
        <v>902</v>
      </c>
      <c r="E9" s="519" t="s">
        <v>977</v>
      </c>
      <c r="F9" s="520"/>
      <c r="G9" s="521">
        <f t="shared" si="1"/>
        <v>4</v>
      </c>
      <c r="H9" s="522">
        <f t="shared" ref="H9:M9" si="4">+H10+H11</f>
        <v>60386.171000000002</v>
      </c>
      <c r="I9" s="525">
        <f t="shared" si="4"/>
        <v>59829.313310000005</v>
      </c>
      <c r="J9" s="522">
        <f t="shared" si="4"/>
        <v>225</v>
      </c>
      <c r="K9" s="525">
        <f t="shared" si="4"/>
        <v>196.00649999999999</v>
      </c>
      <c r="L9" s="522">
        <f t="shared" si="4"/>
        <v>60611.171000000002</v>
      </c>
      <c r="M9" s="535">
        <f t="shared" si="4"/>
        <v>60025.319810000008</v>
      </c>
      <c r="N9" s="88"/>
      <c r="O9" s="3"/>
      <c r="P9" s="3"/>
      <c r="Q9" s="3"/>
      <c r="R9" s="3"/>
      <c r="S9" s="3"/>
      <c r="T9" s="3"/>
      <c r="U9" s="3"/>
      <c r="V9" s="3"/>
      <c r="W9" s="3"/>
    </row>
    <row r="10" spans="1:23" ht="12.75" customHeight="1" x14ac:dyDescent="0.25">
      <c r="A10" s="544"/>
      <c r="B10" s="519"/>
      <c r="C10" s="519"/>
      <c r="D10" s="519"/>
      <c r="E10" s="519" t="s">
        <v>936</v>
      </c>
      <c r="F10" s="519" t="s">
        <v>1003</v>
      </c>
      <c r="G10" s="556">
        <f t="shared" si="1"/>
        <v>5</v>
      </c>
      <c r="H10" s="562">
        <f>'5.a'!D16</f>
        <v>7792.9390000000003</v>
      </c>
      <c r="I10" s="562">
        <f>'5.a'!E16</f>
        <v>7701.3029999999999</v>
      </c>
      <c r="J10" s="562"/>
      <c r="K10" s="571"/>
      <c r="L10" s="562">
        <f t="shared" ref="L10:M10" si="5">+H10+J10</f>
        <v>7792.9390000000003</v>
      </c>
      <c r="M10" s="576">
        <f t="shared" si="5"/>
        <v>7701.3029999999999</v>
      </c>
      <c r="N10" s="580"/>
      <c r="O10" s="3"/>
      <c r="P10" s="3"/>
      <c r="Q10" s="3"/>
      <c r="R10" s="3"/>
      <c r="S10" s="3"/>
      <c r="T10" s="3"/>
      <c r="U10" s="3"/>
      <c r="V10" s="3"/>
      <c r="W10" s="3"/>
    </row>
    <row r="11" spans="1:23" ht="12.75" customHeight="1" x14ac:dyDescent="0.25">
      <c r="A11" s="544"/>
      <c r="B11" s="519"/>
      <c r="C11" s="519"/>
      <c r="D11" s="519"/>
      <c r="E11" s="82"/>
      <c r="F11" s="519" t="s">
        <v>1036</v>
      </c>
      <c r="G11" s="556">
        <f t="shared" si="1"/>
        <v>6</v>
      </c>
      <c r="H11" s="562">
        <f>'5.b'!D7</f>
        <v>52593.232000000004</v>
      </c>
      <c r="I11" s="562">
        <f>'5.b'!E7</f>
        <v>52128.010310000005</v>
      </c>
      <c r="J11" s="562">
        <f>'5.b'!F9</f>
        <v>225</v>
      </c>
      <c r="K11" s="562">
        <f>'5.b'!G9</f>
        <v>196.00649999999999</v>
      </c>
      <c r="L11" s="562">
        <f t="shared" ref="L11:M11" si="6">+H11+J11</f>
        <v>52818.232000000004</v>
      </c>
      <c r="M11" s="576">
        <f t="shared" si="6"/>
        <v>52324.016810000008</v>
      </c>
      <c r="N11" s="580"/>
      <c r="O11" s="3"/>
      <c r="P11" s="3"/>
      <c r="Q11" s="3"/>
      <c r="R11" s="3"/>
      <c r="S11" s="3"/>
      <c r="T11" s="3"/>
      <c r="U11" s="3"/>
      <c r="V11" s="3"/>
      <c r="W11" s="3"/>
    </row>
    <row r="12" spans="1:23" ht="12.75" customHeight="1" x14ac:dyDescent="0.25">
      <c r="A12" s="517"/>
      <c r="B12" s="519"/>
      <c r="C12" s="519"/>
      <c r="D12" s="519"/>
      <c r="E12" s="519" t="s">
        <v>1037</v>
      </c>
      <c r="F12" s="520"/>
      <c r="G12" s="521">
        <f t="shared" si="1"/>
        <v>7</v>
      </c>
      <c r="H12" s="522">
        <f t="shared" ref="H12:M12" si="7">+H13+H17</f>
        <v>198306.62826999999</v>
      </c>
      <c r="I12" s="525">
        <f t="shared" si="7"/>
        <v>197659.37312999999</v>
      </c>
      <c r="J12" s="522">
        <f t="shared" si="7"/>
        <v>5184.0376099999994</v>
      </c>
      <c r="K12" s="525">
        <f t="shared" si="7"/>
        <v>5184.0376099999994</v>
      </c>
      <c r="L12" s="522">
        <f t="shared" si="7"/>
        <v>203490.66588000002</v>
      </c>
      <c r="M12" s="535">
        <f t="shared" si="7"/>
        <v>202843.41074000002</v>
      </c>
      <c r="N12" s="88"/>
      <c r="O12" s="3"/>
      <c r="P12" s="3"/>
      <c r="Q12" s="3"/>
      <c r="R12" s="3"/>
      <c r="S12" s="3"/>
      <c r="T12" s="3"/>
      <c r="U12" s="3"/>
      <c r="V12" s="3"/>
      <c r="W12" s="3"/>
    </row>
    <row r="13" spans="1:23" ht="12.75" customHeight="1" x14ac:dyDescent="0.25">
      <c r="A13" s="583"/>
      <c r="B13" s="519"/>
      <c r="C13" s="519"/>
      <c r="D13" s="519"/>
      <c r="E13" s="519" t="s">
        <v>936</v>
      </c>
      <c r="F13" s="519" t="s">
        <v>1038</v>
      </c>
      <c r="G13" s="521">
        <f t="shared" si="1"/>
        <v>8</v>
      </c>
      <c r="H13" s="562">
        <f t="shared" ref="H13:M13" si="8">+H14+H15+H16</f>
        <v>170539.02426999999</v>
      </c>
      <c r="I13" s="571">
        <f t="shared" si="8"/>
        <v>170508.86197</v>
      </c>
      <c r="J13" s="562">
        <f t="shared" si="8"/>
        <v>5184.0376099999994</v>
      </c>
      <c r="K13" s="571">
        <f t="shared" si="8"/>
        <v>5184.0376099999994</v>
      </c>
      <c r="L13" s="562">
        <f t="shared" si="8"/>
        <v>175723.06188000002</v>
      </c>
      <c r="M13" s="576">
        <f t="shared" si="8"/>
        <v>175692.89958000003</v>
      </c>
      <c r="N13" s="580"/>
      <c r="O13" s="33"/>
      <c r="P13" s="2"/>
      <c r="Q13" s="2"/>
      <c r="R13" s="2"/>
      <c r="S13" s="2"/>
      <c r="T13" s="2"/>
      <c r="U13" s="2"/>
      <c r="V13" s="2"/>
      <c r="W13" s="2"/>
    </row>
    <row r="14" spans="1:23" ht="12.75" customHeight="1" x14ac:dyDescent="0.25">
      <c r="A14" s="583"/>
      <c r="B14" s="519"/>
      <c r="C14" s="519"/>
      <c r="D14" s="519"/>
      <c r="E14" s="82"/>
      <c r="F14" s="519" t="s">
        <v>1039</v>
      </c>
      <c r="G14" s="521">
        <f t="shared" si="1"/>
        <v>9</v>
      </c>
      <c r="H14" s="562">
        <f>'5.a'!H8</f>
        <v>169350.367</v>
      </c>
      <c r="I14" s="562">
        <f>'5.a'!I8</f>
        <v>169320.2047</v>
      </c>
      <c r="J14" s="562"/>
      <c r="K14" s="571"/>
      <c r="L14" s="562">
        <f t="shared" ref="L14:M14" si="9">+H14+J14</f>
        <v>169350.367</v>
      </c>
      <c r="M14" s="576">
        <f t="shared" si="9"/>
        <v>169320.2047</v>
      </c>
      <c r="N14" s="580"/>
      <c r="O14" s="33"/>
      <c r="P14" s="2"/>
      <c r="Q14" s="2"/>
      <c r="R14" s="2"/>
      <c r="S14" s="2"/>
      <c r="T14" s="2"/>
      <c r="U14" s="2"/>
      <c r="V14" s="2"/>
      <c r="W14" s="2"/>
    </row>
    <row r="15" spans="1:23" ht="12.75" customHeight="1" x14ac:dyDescent="0.25">
      <c r="A15" s="586"/>
      <c r="B15" s="519"/>
      <c r="C15" s="519"/>
      <c r="D15" s="519"/>
      <c r="E15" s="519"/>
      <c r="F15" s="519" t="s">
        <v>1041</v>
      </c>
      <c r="G15" s="521">
        <f t="shared" si="1"/>
        <v>10</v>
      </c>
      <c r="H15" s="562">
        <f>'5.c'!D20</f>
        <v>380.37034</v>
      </c>
      <c r="I15" s="562">
        <f>'5.c'!E20</f>
        <v>380.37034</v>
      </c>
      <c r="J15" s="562">
        <f>'5.c'!F20</f>
        <v>2396.0878699999998</v>
      </c>
      <c r="K15" s="562">
        <f>'5.c'!G20</f>
        <v>2396.0878699999998</v>
      </c>
      <c r="L15" s="562">
        <f t="shared" ref="L15:M15" si="10">+H15+J15</f>
        <v>2776.4582099999998</v>
      </c>
      <c r="M15" s="576">
        <f t="shared" si="10"/>
        <v>2776.4582099999998</v>
      </c>
      <c r="N15" s="580"/>
      <c r="O15" s="33"/>
      <c r="P15" s="2"/>
      <c r="Q15" s="2"/>
      <c r="R15" s="2"/>
      <c r="S15" s="2"/>
      <c r="T15" s="2"/>
      <c r="U15" s="2"/>
      <c r="V15" s="2"/>
      <c r="W15" s="2"/>
    </row>
    <row r="16" spans="1:23" ht="12.75" customHeight="1" x14ac:dyDescent="0.25">
      <c r="A16" s="583"/>
      <c r="B16" s="519"/>
      <c r="C16" s="519"/>
      <c r="D16" s="519"/>
      <c r="E16" s="82"/>
      <c r="F16" s="519" t="s">
        <v>1042</v>
      </c>
      <c r="G16" s="521">
        <f t="shared" si="1"/>
        <v>11</v>
      </c>
      <c r="H16" s="562">
        <f>'5.d'!G6</f>
        <v>808.28692999999998</v>
      </c>
      <c r="I16" s="562">
        <f>'5.d'!H6</f>
        <v>808.28692999999998</v>
      </c>
      <c r="J16" s="562">
        <f>'5.d'!I6</f>
        <v>2787.94974</v>
      </c>
      <c r="K16" s="562">
        <f>'5.d'!J6</f>
        <v>2787.94974</v>
      </c>
      <c r="L16" s="562">
        <f t="shared" ref="L16:M16" si="11">+H16+J16</f>
        <v>3596.2366700000002</v>
      </c>
      <c r="M16" s="576">
        <f t="shared" si="11"/>
        <v>3596.2366700000002</v>
      </c>
      <c r="N16" s="580"/>
      <c r="O16" s="33"/>
      <c r="P16" s="2"/>
      <c r="Q16" s="2"/>
      <c r="R16" s="2"/>
      <c r="S16" s="2"/>
      <c r="T16" s="2"/>
      <c r="U16" s="2"/>
      <c r="V16" s="2"/>
      <c r="W16" s="2"/>
    </row>
    <row r="17" spans="1:23" ht="12.75" customHeight="1" x14ac:dyDescent="0.25">
      <c r="A17" s="588"/>
      <c r="B17" s="519"/>
      <c r="C17" s="519"/>
      <c r="D17" s="519"/>
      <c r="E17" s="519"/>
      <c r="F17" s="519" t="s">
        <v>1036</v>
      </c>
      <c r="G17" s="521">
        <f t="shared" si="1"/>
        <v>12</v>
      </c>
      <c r="H17" s="562">
        <f>'5.b'!H25</f>
        <v>27767.603999999999</v>
      </c>
      <c r="I17" s="562">
        <f>'5.b'!I25</f>
        <v>27150.511159999998</v>
      </c>
      <c r="J17" s="562"/>
      <c r="K17" s="571"/>
      <c r="L17" s="562">
        <f t="shared" ref="L17:M17" si="12">+H17+J17</f>
        <v>27767.603999999999</v>
      </c>
      <c r="M17" s="576">
        <f t="shared" si="12"/>
        <v>27150.511159999998</v>
      </c>
      <c r="N17" s="580"/>
      <c r="O17" s="33"/>
      <c r="P17" s="2"/>
      <c r="Q17" s="2"/>
      <c r="R17" s="2"/>
      <c r="S17" s="2"/>
      <c r="T17" s="2"/>
      <c r="U17" s="2"/>
      <c r="V17" s="2"/>
      <c r="W17" s="2"/>
    </row>
    <row r="18" spans="1:23" ht="12.75" customHeight="1" x14ac:dyDescent="0.25">
      <c r="A18" s="490"/>
      <c r="B18" s="491"/>
      <c r="C18" s="505"/>
      <c r="D18" s="507" t="s">
        <v>1044</v>
      </c>
      <c r="E18" s="491"/>
      <c r="F18" s="508"/>
      <c r="G18" s="509">
        <f t="shared" si="1"/>
        <v>13</v>
      </c>
      <c r="H18" s="512">
        <f t="shared" ref="H18:M18" si="13">+H19+H22</f>
        <v>490</v>
      </c>
      <c r="I18" s="514">
        <f t="shared" si="13"/>
        <v>490</v>
      </c>
      <c r="J18" s="512">
        <f t="shared" si="13"/>
        <v>0</v>
      </c>
      <c r="K18" s="514">
        <f t="shared" si="13"/>
        <v>0</v>
      </c>
      <c r="L18" s="512">
        <f t="shared" si="13"/>
        <v>490</v>
      </c>
      <c r="M18" s="516">
        <f t="shared" si="13"/>
        <v>490</v>
      </c>
      <c r="N18" s="88"/>
      <c r="O18" s="3"/>
      <c r="P18" s="3"/>
      <c r="Q18" s="3"/>
      <c r="R18" s="3"/>
      <c r="S18" s="3"/>
      <c r="T18" s="3"/>
      <c r="U18" s="3"/>
      <c r="V18" s="3"/>
      <c r="W18" s="3"/>
    </row>
    <row r="19" spans="1:23" ht="12.75" customHeight="1" x14ac:dyDescent="0.25">
      <c r="A19" s="517"/>
      <c r="B19" s="519"/>
      <c r="C19" s="519"/>
      <c r="D19" s="519" t="s">
        <v>902</v>
      </c>
      <c r="E19" s="519" t="s">
        <v>1047</v>
      </c>
      <c r="F19" s="520"/>
      <c r="G19" s="521">
        <f t="shared" si="1"/>
        <v>14</v>
      </c>
      <c r="H19" s="522">
        <f t="shared" ref="H19:M19" si="14">+H20+H21</f>
        <v>0</v>
      </c>
      <c r="I19" s="525">
        <f t="shared" si="14"/>
        <v>0</v>
      </c>
      <c r="J19" s="522">
        <f t="shared" si="14"/>
        <v>0</v>
      </c>
      <c r="K19" s="525">
        <f t="shared" si="14"/>
        <v>0</v>
      </c>
      <c r="L19" s="522">
        <f t="shared" si="14"/>
        <v>0</v>
      </c>
      <c r="M19" s="535">
        <f t="shared" si="14"/>
        <v>0</v>
      </c>
      <c r="N19" s="88"/>
      <c r="O19" s="3"/>
      <c r="P19" s="3"/>
      <c r="Q19" s="3"/>
      <c r="R19" s="3"/>
      <c r="S19" s="3"/>
      <c r="T19" s="3"/>
      <c r="U19" s="3"/>
      <c r="V19" s="3"/>
      <c r="W19" s="3"/>
    </row>
    <row r="20" spans="1:23" ht="12.75" customHeight="1" x14ac:dyDescent="0.25">
      <c r="A20" s="544"/>
      <c r="B20" s="519"/>
      <c r="C20" s="519"/>
      <c r="D20" s="519"/>
      <c r="E20" s="519" t="s">
        <v>936</v>
      </c>
      <c r="F20" s="519" t="s">
        <v>1003</v>
      </c>
      <c r="G20" s="521">
        <f t="shared" si="1"/>
        <v>15</v>
      </c>
      <c r="H20" s="562"/>
      <c r="I20" s="571"/>
      <c r="J20" s="562"/>
      <c r="K20" s="571"/>
      <c r="L20" s="562">
        <f t="shared" ref="L20:M20" si="15">+H20+J20</f>
        <v>0</v>
      </c>
      <c r="M20" s="576">
        <f t="shared" si="15"/>
        <v>0</v>
      </c>
      <c r="N20" s="580"/>
      <c r="O20" s="3"/>
      <c r="P20" s="3"/>
      <c r="Q20" s="3"/>
      <c r="R20" s="3"/>
      <c r="S20" s="3"/>
      <c r="T20" s="3"/>
      <c r="U20" s="3"/>
      <c r="V20" s="3"/>
      <c r="W20" s="3"/>
    </row>
    <row r="21" spans="1:23" ht="12.75" customHeight="1" x14ac:dyDescent="0.25">
      <c r="A21" s="544"/>
      <c r="B21" s="519"/>
      <c r="C21" s="519"/>
      <c r="D21" s="519"/>
      <c r="E21" s="82"/>
      <c r="F21" s="519" t="s">
        <v>1036</v>
      </c>
      <c r="G21" s="521">
        <f t="shared" si="1"/>
        <v>16</v>
      </c>
      <c r="H21" s="562"/>
      <c r="I21" s="571"/>
      <c r="J21" s="562"/>
      <c r="K21" s="571"/>
      <c r="L21" s="562">
        <f t="shared" ref="L21:M21" si="16">+H21+J21</f>
        <v>0</v>
      </c>
      <c r="M21" s="576">
        <f t="shared" si="16"/>
        <v>0</v>
      </c>
      <c r="N21" s="580"/>
      <c r="O21" s="3"/>
      <c r="P21" s="3"/>
      <c r="Q21" s="3"/>
      <c r="R21" s="3"/>
      <c r="S21" s="3"/>
      <c r="T21" s="3"/>
      <c r="U21" s="3"/>
      <c r="V21" s="3"/>
      <c r="W21" s="3"/>
    </row>
    <row r="22" spans="1:23" ht="12.75" customHeight="1" x14ac:dyDescent="0.25">
      <c r="A22" s="517"/>
      <c r="B22" s="519"/>
      <c r="C22" s="519"/>
      <c r="D22" s="519"/>
      <c r="E22" s="519" t="s">
        <v>1050</v>
      </c>
      <c r="F22" s="520"/>
      <c r="G22" s="521">
        <f t="shared" si="1"/>
        <v>17</v>
      </c>
      <c r="H22" s="522">
        <f t="shared" ref="H22:M22" si="17">+H23+H24</f>
        <v>490</v>
      </c>
      <c r="I22" s="525">
        <f t="shared" si="17"/>
        <v>490</v>
      </c>
      <c r="J22" s="522">
        <f t="shared" si="17"/>
        <v>0</v>
      </c>
      <c r="K22" s="525">
        <f t="shared" si="17"/>
        <v>0</v>
      </c>
      <c r="L22" s="522">
        <f t="shared" si="17"/>
        <v>490</v>
      </c>
      <c r="M22" s="535">
        <f t="shared" si="17"/>
        <v>490</v>
      </c>
      <c r="N22" s="88"/>
      <c r="O22" s="3"/>
      <c r="P22" s="3"/>
      <c r="Q22" s="3"/>
      <c r="R22" s="3"/>
      <c r="S22" s="3"/>
      <c r="T22" s="3"/>
      <c r="U22" s="3"/>
      <c r="V22" s="3"/>
      <c r="W22" s="3"/>
    </row>
    <row r="23" spans="1:23" ht="12.75" customHeight="1" x14ac:dyDescent="0.25">
      <c r="A23" s="583"/>
      <c r="B23" s="519"/>
      <c r="C23" s="519"/>
      <c r="D23" s="519"/>
      <c r="E23" s="519" t="s">
        <v>936</v>
      </c>
      <c r="F23" s="519" t="s">
        <v>1003</v>
      </c>
      <c r="G23" s="521">
        <f t="shared" si="1"/>
        <v>18</v>
      </c>
      <c r="H23" s="562">
        <f>'5.a'!H24</f>
        <v>490</v>
      </c>
      <c r="I23" s="562">
        <f>'5.a'!I24</f>
        <v>490</v>
      </c>
      <c r="J23" s="562"/>
      <c r="K23" s="571"/>
      <c r="L23" s="562">
        <f t="shared" ref="L23:M23" si="18">+H23+J23</f>
        <v>490</v>
      </c>
      <c r="M23" s="576">
        <f t="shared" si="18"/>
        <v>490</v>
      </c>
      <c r="N23" s="580"/>
      <c r="O23" s="3"/>
      <c r="P23" s="3"/>
      <c r="Q23" s="3"/>
      <c r="R23" s="3"/>
      <c r="S23" s="3"/>
      <c r="T23" s="3"/>
      <c r="U23" s="3"/>
      <c r="V23" s="3"/>
      <c r="W23" s="3"/>
    </row>
    <row r="24" spans="1:23" ht="12.75" customHeight="1" x14ac:dyDescent="0.25">
      <c r="A24" s="588"/>
      <c r="B24" s="519"/>
      <c r="C24" s="519"/>
      <c r="D24" s="519"/>
      <c r="E24" s="82"/>
      <c r="F24" s="519" t="s">
        <v>1036</v>
      </c>
      <c r="G24" s="521">
        <f t="shared" si="1"/>
        <v>19</v>
      </c>
      <c r="H24" s="562"/>
      <c r="I24" s="571"/>
      <c r="J24" s="562"/>
      <c r="K24" s="571"/>
      <c r="L24" s="562">
        <f t="shared" ref="L24:M24" si="19">+H24+J24</f>
        <v>0</v>
      </c>
      <c r="M24" s="576">
        <f t="shared" si="19"/>
        <v>0</v>
      </c>
      <c r="N24" s="580"/>
      <c r="O24" s="3"/>
      <c r="P24" s="3"/>
      <c r="Q24" s="3"/>
      <c r="R24" s="3"/>
      <c r="S24" s="3"/>
      <c r="T24" s="3"/>
      <c r="U24" s="3"/>
      <c r="V24" s="3"/>
      <c r="W24" s="3"/>
    </row>
    <row r="25" spans="1:23" ht="12.75" customHeight="1" x14ac:dyDescent="0.25">
      <c r="A25" s="490"/>
      <c r="B25" s="491"/>
      <c r="C25" s="505"/>
      <c r="D25" s="507" t="s">
        <v>1054</v>
      </c>
      <c r="E25" s="491"/>
      <c r="F25" s="508"/>
      <c r="G25" s="509">
        <f t="shared" si="1"/>
        <v>20</v>
      </c>
      <c r="H25" s="512">
        <f t="shared" ref="H25:M25" si="20">+H26+H29</f>
        <v>6380.3722000000007</v>
      </c>
      <c r="I25" s="514">
        <f t="shared" si="20"/>
        <v>6380.3722000000007</v>
      </c>
      <c r="J25" s="512">
        <f t="shared" si="20"/>
        <v>0</v>
      </c>
      <c r="K25" s="514">
        <f t="shared" si="20"/>
        <v>0</v>
      </c>
      <c r="L25" s="512">
        <f t="shared" si="20"/>
        <v>6380.3722000000007</v>
      </c>
      <c r="M25" s="516">
        <f t="shared" si="20"/>
        <v>6380.3722000000007</v>
      </c>
      <c r="N25" s="88"/>
      <c r="O25" s="3"/>
      <c r="P25" s="3"/>
      <c r="Q25" s="3"/>
      <c r="R25" s="3"/>
      <c r="S25" s="3"/>
      <c r="T25" s="3"/>
      <c r="U25" s="3"/>
      <c r="V25" s="3"/>
      <c r="W25" s="3"/>
    </row>
    <row r="26" spans="1:23" ht="12.75" customHeight="1" x14ac:dyDescent="0.25">
      <c r="A26" s="517"/>
      <c r="B26" s="519"/>
      <c r="C26" s="519"/>
      <c r="D26" s="519" t="s">
        <v>902</v>
      </c>
      <c r="E26" s="519" t="s">
        <v>1055</v>
      </c>
      <c r="F26" s="520"/>
      <c r="G26" s="521">
        <f t="shared" si="1"/>
        <v>21</v>
      </c>
      <c r="H26" s="522">
        <f t="shared" ref="H26:M26" si="21">+H27+H28</f>
        <v>1668.4250000000002</v>
      </c>
      <c r="I26" s="525">
        <f t="shared" si="21"/>
        <v>1668.4250000000002</v>
      </c>
      <c r="J26" s="522">
        <f t="shared" si="21"/>
        <v>0</v>
      </c>
      <c r="K26" s="525">
        <f t="shared" si="21"/>
        <v>0</v>
      </c>
      <c r="L26" s="522">
        <f t="shared" si="21"/>
        <v>1668.4250000000002</v>
      </c>
      <c r="M26" s="535">
        <f t="shared" si="21"/>
        <v>1668.4250000000002</v>
      </c>
      <c r="N26" s="88"/>
      <c r="O26" s="3"/>
      <c r="P26" s="3"/>
      <c r="Q26" s="3"/>
      <c r="R26" s="3"/>
      <c r="S26" s="3"/>
      <c r="T26" s="3"/>
      <c r="U26" s="3"/>
      <c r="V26" s="3"/>
      <c r="W26" s="3"/>
    </row>
    <row r="27" spans="1:23" ht="12.75" customHeight="1" x14ac:dyDescent="0.25">
      <c r="A27" s="544"/>
      <c r="B27" s="519"/>
      <c r="C27" s="519"/>
      <c r="D27" s="519"/>
      <c r="E27" s="519" t="s">
        <v>936</v>
      </c>
      <c r="F27" s="519" t="s">
        <v>1003</v>
      </c>
      <c r="G27" s="521">
        <f t="shared" si="1"/>
        <v>22</v>
      </c>
      <c r="H27" s="562">
        <f>'5.a'!H42+'5.d'!K34</f>
        <v>1668.4250000000002</v>
      </c>
      <c r="I27" s="562">
        <f>'5.a'!I42+'5.d'!L34</f>
        <v>1668.4250000000002</v>
      </c>
      <c r="J27" s="562"/>
      <c r="K27" s="571"/>
      <c r="L27" s="562">
        <f t="shared" ref="L27:M27" si="22">+H27+J27</f>
        <v>1668.4250000000002</v>
      </c>
      <c r="M27" s="576">
        <f t="shared" si="22"/>
        <v>1668.4250000000002</v>
      </c>
      <c r="N27" s="580"/>
      <c r="O27" s="3"/>
      <c r="P27" s="3"/>
      <c r="Q27" s="3"/>
      <c r="R27" s="3"/>
      <c r="S27" s="3"/>
      <c r="T27" s="3"/>
      <c r="U27" s="3"/>
      <c r="V27" s="3"/>
      <c r="W27" s="3"/>
    </row>
    <row r="28" spans="1:23" ht="12.75" customHeight="1" x14ac:dyDescent="0.25">
      <c r="A28" s="544"/>
      <c r="B28" s="519"/>
      <c r="C28" s="519"/>
      <c r="D28" s="519"/>
      <c r="E28" s="82"/>
      <c r="F28" s="519" t="s">
        <v>1036</v>
      </c>
      <c r="G28" s="521">
        <f t="shared" si="1"/>
        <v>23</v>
      </c>
      <c r="H28" s="562"/>
      <c r="I28" s="571"/>
      <c r="J28" s="562"/>
      <c r="K28" s="571"/>
      <c r="L28" s="562">
        <f t="shared" ref="L28:M28" si="23">+H28+J28</f>
        <v>0</v>
      </c>
      <c r="M28" s="576">
        <f t="shared" si="23"/>
        <v>0</v>
      </c>
      <c r="N28" s="580"/>
      <c r="O28" s="3"/>
      <c r="P28" s="3"/>
      <c r="Q28" s="3"/>
      <c r="R28" s="3"/>
      <c r="S28" s="3"/>
      <c r="T28" s="3"/>
      <c r="U28" s="3"/>
      <c r="V28" s="3"/>
      <c r="W28" s="3"/>
    </row>
    <row r="29" spans="1:23" ht="13.5" customHeight="1" x14ac:dyDescent="0.25">
      <c r="A29" s="517"/>
      <c r="B29" s="519"/>
      <c r="C29" s="519"/>
      <c r="D29" s="519"/>
      <c r="E29" s="519" t="s">
        <v>1058</v>
      </c>
      <c r="F29" s="520"/>
      <c r="G29" s="521">
        <f t="shared" si="1"/>
        <v>24</v>
      </c>
      <c r="H29" s="522">
        <f t="shared" ref="H29:M29" si="24">+H30+H31</f>
        <v>4711.9472000000005</v>
      </c>
      <c r="I29" s="525">
        <f t="shared" si="24"/>
        <v>4711.9472000000005</v>
      </c>
      <c r="J29" s="522">
        <f t="shared" si="24"/>
        <v>0</v>
      </c>
      <c r="K29" s="525">
        <f t="shared" si="24"/>
        <v>0</v>
      </c>
      <c r="L29" s="522">
        <f t="shared" si="24"/>
        <v>4711.9472000000005</v>
      </c>
      <c r="M29" s="535">
        <f t="shared" si="24"/>
        <v>4711.9472000000005</v>
      </c>
      <c r="N29" s="580"/>
      <c r="O29" s="3"/>
      <c r="P29" s="3"/>
      <c r="Q29" s="3"/>
      <c r="R29" s="3"/>
      <c r="S29" s="3"/>
      <c r="T29" s="3"/>
      <c r="U29" s="3"/>
      <c r="V29" s="3"/>
      <c r="W29" s="3"/>
    </row>
    <row r="30" spans="1:23" ht="13.5" customHeight="1" x14ac:dyDescent="0.25">
      <c r="A30" s="583"/>
      <c r="B30" s="519"/>
      <c r="C30" s="519"/>
      <c r="D30" s="519"/>
      <c r="E30" s="519" t="s">
        <v>936</v>
      </c>
      <c r="F30" s="519" t="s">
        <v>1003</v>
      </c>
      <c r="G30" s="521">
        <f t="shared" si="1"/>
        <v>25</v>
      </c>
      <c r="H30" s="562"/>
      <c r="I30" s="571"/>
      <c r="J30" s="562"/>
      <c r="K30" s="571"/>
      <c r="L30" s="562">
        <f t="shared" ref="L30:M30" si="25">+H30+J30</f>
        <v>0</v>
      </c>
      <c r="M30" s="576">
        <f t="shared" si="25"/>
        <v>0</v>
      </c>
      <c r="N30" s="580"/>
      <c r="O30" s="3"/>
      <c r="P30" s="3"/>
      <c r="Q30" s="3"/>
      <c r="R30" s="3"/>
      <c r="S30" s="3"/>
      <c r="T30" s="3"/>
      <c r="U30" s="3"/>
      <c r="V30" s="3"/>
      <c r="W30" s="3"/>
    </row>
    <row r="31" spans="1:23" ht="13.5" customHeight="1" x14ac:dyDescent="0.25">
      <c r="A31" s="588"/>
      <c r="B31" s="519"/>
      <c r="C31" s="519"/>
      <c r="D31" s="519"/>
      <c r="E31" s="82"/>
      <c r="F31" s="519" t="s">
        <v>1036</v>
      </c>
      <c r="G31" s="521">
        <f t="shared" si="1"/>
        <v>26</v>
      </c>
      <c r="H31" s="562">
        <f>'5.b'!H46+'5.a'!H37</f>
        <v>4711.9472000000005</v>
      </c>
      <c r="I31" s="562">
        <f>'5.b'!I46+'5.a'!I37</f>
        <v>4711.9472000000005</v>
      </c>
      <c r="J31" s="562"/>
      <c r="K31" s="571"/>
      <c r="L31" s="562">
        <f t="shared" ref="L31:M31" si="26">+H31+J31</f>
        <v>4711.9472000000005</v>
      </c>
      <c r="M31" s="576">
        <f t="shared" si="26"/>
        <v>4711.9472000000005</v>
      </c>
      <c r="N31" s="580"/>
      <c r="O31" s="3"/>
      <c r="P31" s="3"/>
      <c r="Q31" s="3"/>
      <c r="R31" s="3"/>
      <c r="S31" s="3"/>
      <c r="T31" s="3"/>
      <c r="U31" s="3"/>
      <c r="V31" s="3"/>
      <c r="W31" s="3"/>
    </row>
    <row r="32" spans="1:23" ht="12.75" customHeight="1" x14ac:dyDescent="0.25">
      <c r="A32" s="403"/>
      <c r="B32" s="848" t="s">
        <v>1060</v>
      </c>
      <c r="C32" s="849"/>
      <c r="D32" s="849"/>
      <c r="E32" s="849"/>
      <c r="F32" s="850"/>
      <c r="G32" s="445">
        <f t="shared" si="1"/>
        <v>27</v>
      </c>
      <c r="H32" s="447">
        <f t="shared" ref="H32:M32" si="27">+H33+H34</f>
        <v>0</v>
      </c>
      <c r="I32" s="449">
        <f t="shared" si="27"/>
        <v>0</v>
      </c>
      <c r="J32" s="447">
        <f t="shared" si="27"/>
        <v>0</v>
      </c>
      <c r="K32" s="449">
        <f t="shared" si="27"/>
        <v>0</v>
      </c>
      <c r="L32" s="447">
        <f t="shared" si="27"/>
        <v>0</v>
      </c>
      <c r="M32" s="486">
        <f t="shared" si="27"/>
        <v>0</v>
      </c>
      <c r="N32" s="88"/>
      <c r="O32" s="3"/>
      <c r="P32" s="3"/>
      <c r="Q32" s="3"/>
      <c r="R32" s="3"/>
      <c r="S32" s="3"/>
      <c r="T32" s="3"/>
      <c r="U32" s="3"/>
      <c r="V32" s="3"/>
      <c r="W32" s="3"/>
    </row>
    <row r="33" spans="1:23" ht="12.75" customHeight="1" x14ac:dyDescent="0.2">
      <c r="A33" s="583"/>
      <c r="B33" s="519"/>
      <c r="C33" s="519"/>
      <c r="D33" s="519"/>
      <c r="E33" s="594" t="s">
        <v>1003</v>
      </c>
      <c r="F33" s="596"/>
      <c r="G33" s="521">
        <f t="shared" si="1"/>
        <v>28</v>
      </c>
      <c r="H33" s="562"/>
      <c r="I33" s="571"/>
      <c r="J33" s="562"/>
      <c r="K33" s="571"/>
      <c r="L33" s="562">
        <f t="shared" ref="L33:M33" si="28">+H33+J33</f>
        <v>0</v>
      </c>
      <c r="M33" s="576">
        <f t="shared" si="28"/>
        <v>0</v>
      </c>
      <c r="N33" s="580"/>
      <c r="O33" s="2"/>
      <c r="P33" s="2"/>
      <c r="Q33" s="2"/>
      <c r="R33" s="2"/>
      <c r="S33" s="2"/>
      <c r="T33" s="2"/>
      <c r="U33" s="2"/>
      <c r="V33" s="2"/>
      <c r="W33" s="2"/>
    </row>
    <row r="34" spans="1:23" ht="12.75" customHeight="1" x14ac:dyDescent="0.2">
      <c r="A34" s="597"/>
      <c r="B34" s="598"/>
      <c r="C34" s="598"/>
      <c r="D34" s="598"/>
      <c r="E34" s="599" t="s">
        <v>1036</v>
      </c>
      <c r="F34" s="600"/>
      <c r="G34" s="601">
        <f t="shared" si="1"/>
        <v>29</v>
      </c>
      <c r="H34" s="602"/>
      <c r="I34" s="603"/>
      <c r="J34" s="602"/>
      <c r="K34" s="603"/>
      <c r="L34" s="602">
        <f t="shared" ref="L34:M34" si="29">+H34+J34</f>
        <v>0</v>
      </c>
      <c r="M34" s="604">
        <f t="shared" si="29"/>
        <v>0</v>
      </c>
      <c r="N34" s="580"/>
      <c r="O34" s="2"/>
      <c r="P34" s="47">
        <f>H36-'5.a'!D51-'5.b'!D56-'5.c'!D20-'5.d'!G46</f>
        <v>-1.5916157281026244E-11</v>
      </c>
      <c r="Q34" s="2"/>
      <c r="R34" s="2"/>
      <c r="S34" s="2"/>
      <c r="T34" s="2"/>
      <c r="U34" s="2"/>
      <c r="V34" s="2"/>
      <c r="W34" s="2"/>
    </row>
    <row r="35" spans="1:23" ht="12.75" customHeight="1" x14ac:dyDescent="0.25">
      <c r="A35" s="605"/>
      <c r="B35" s="605"/>
      <c r="C35" s="605"/>
      <c r="D35" s="605"/>
      <c r="E35" s="605"/>
      <c r="F35" s="605"/>
      <c r="G35" s="605"/>
      <c r="H35" s="606"/>
      <c r="I35" s="606"/>
      <c r="J35" s="606"/>
      <c r="K35" s="606"/>
      <c r="L35" s="606"/>
      <c r="M35" s="606"/>
      <c r="N35" s="605"/>
      <c r="O35" s="47"/>
      <c r="P35" s="2"/>
      <c r="Q35" s="2"/>
      <c r="R35" s="2"/>
      <c r="S35" s="2"/>
      <c r="T35" s="2"/>
      <c r="U35" s="2"/>
      <c r="V35" s="2"/>
      <c r="W35" s="2"/>
    </row>
    <row r="36" spans="1:23" ht="12.75" customHeight="1" x14ac:dyDescent="0.25">
      <c r="A36" s="842" t="s">
        <v>1065</v>
      </c>
      <c r="B36" s="843"/>
      <c r="C36" s="843"/>
      <c r="D36" s="843"/>
      <c r="E36" s="843"/>
      <c r="F36" s="844"/>
      <c r="G36" s="607">
        <f>G34+1</f>
        <v>30</v>
      </c>
      <c r="H36" s="363">
        <f t="shared" ref="H36:M36" si="30">+H37+H42</f>
        <v>265563.17147</v>
      </c>
      <c r="I36" s="364">
        <f t="shared" si="30"/>
        <v>264359.05863999994</v>
      </c>
      <c r="J36" s="363">
        <f t="shared" si="30"/>
        <v>5409.0376099999994</v>
      </c>
      <c r="K36" s="364">
        <f t="shared" si="30"/>
        <v>5380.0441099999998</v>
      </c>
      <c r="L36" s="363">
        <f t="shared" si="30"/>
        <v>270972.20908000006</v>
      </c>
      <c r="M36" s="401">
        <f t="shared" si="30"/>
        <v>269739.10275000002</v>
      </c>
      <c r="N36" s="88"/>
      <c r="O36" s="2"/>
      <c r="P36" s="3"/>
      <c r="Q36" s="3"/>
      <c r="R36" s="3"/>
      <c r="S36" s="3"/>
      <c r="T36" s="3"/>
      <c r="U36" s="3"/>
      <c r="V36" s="3"/>
      <c r="W36" s="3"/>
    </row>
    <row r="37" spans="1:23" ht="12.75" customHeight="1" x14ac:dyDescent="0.25">
      <c r="A37" s="517"/>
      <c r="B37" s="519"/>
      <c r="C37" s="609" t="s">
        <v>936</v>
      </c>
      <c r="D37" s="519" t="s">
        <v>1066</v>
      </c>
      <c r="E37" s="519"/>
      <c r="F37" s="520"/>
      <c r="G37" s="521">
        <f t="shared" ref="G37:G55" si="31">G36+1</f>
        <v>31</v>
      </c>
      <c r="H37" s="522">
        <f t="shared" ref="H37:M37" si="32">+H38+H39+H40+H41</f>
        <v>180490.38827</v>
      </c>
      <c r="I37" s="525">
        <f t="shared" si="32"/>
        <v>180368.58996999997</v>
      </c>
      <c r="J37" s="522">
        <f t="shared" si="32"/>
        <v>5184.0376099999994</v>
      </c>
      <c r="K37" s="525">
        <f t="shared" si="32"/>
        <v>5184.0376099999994</v>
      </c>
      <c r="L37" s="522">
        <f t="shared" si="32"/>
        <v>185674.42588000002</v>
      </c>
      <c r="M37" s="535">
        <f t="shared" si="32"/>
        <v>185552.62758000003</v>
      </c>
      <c r="N37" s="71"/>
      <c r="O37" s="2"/>
      <c r="P37" s="3"/>
      <c r="Q37" s="3"/>
      <c r="R37" s="3"/>
      <c r="S37" s="3"/>
      <c r="T37" s="3"/>
      <c r="U37" s="3"/>
      <c r="V37" s="3"/>
      <c r="W37" s="3"/>
    </row>
    <row r="38" spans="1:23" ht="12.75" customHeight="1" x14ac:dyDescent="0.25">
      <c r="A38" s="517"/>
      <c r="B38" s="519"/>
      <c r="C38" s="519"/>
      <c r="D38" s="609" t="s">
        <v>936</v>
      </c>
      <c r="E38" s="611" t="s">
        <v>1067</v>
      </c>
      <c r="F38" s="520"/>
      <c r="G38" s="556">
        <f t="shared" si="31"/>
        <v>32</v>
      </c>
      <c r="H38" s="562">
        <f t="shared" ref="H38:M38" si="33">+H10+H13</f>
        <v>178331.96327000001</v>
      </c>
      <c r="I38" s="571">
        <f t="shared" si="33"/>
        <v>178210.16496999998</v>
      </c>
      <c r="J38" s="562">
        <f t="shared" si="33"/>
        <v>5184.0376099999994</v>
      </c>
      <c r="K38" s="571">
        <f t="shared" si="33"/>
        <v>5184.0376099999994</v>
      </c>
      <c r="L38" s="562">
        <f t="shared" si="33"/>
        <v>183516.00088000004</v>
      </c>
      <c r="M38" s="576">
        <f t="shared" si="33"/>
        <v>183394.20258000004</v>
      </c>
      <c r="N38" s="71"/>
      <c r="O38" s="2"/>
      <c r="P38" s="3"/>
      <c r="Q38" s="3"/>
      <c r="R38" s="3"/>
      <c r="S38" s="3"/>
      <c r="T38" s="3"/>
      <c r="U38" s="3"/>
      <c r="V38" s="3"/>
      <c r="W38" s="3"/>
    </row>
    <row r="39" spans="1:23" ht="12.75" customHeight="1" x14ac:dyDescent="0.25">
      <c r="A39" s="517"/>
      <c r="B39" s="519"/>
      <c r="C39" s="519"/>
      <c r="D39" s="519"/>
      <c r="E39" s="611" t="s">
        <v>1068</v>
      </c>
      <c r="F39" s="520"/>
      <c r="G39" s="556">
        <f t="shared" si="31"/>
        <v>33</v>
      </c>
      <c r="H39" s="562">
        <f t="shared" ref="H39:M39" si="34">+H20+H23</f>
        <v>490</v>
      </c>
      <c r="I39" s="571">
        <f t="shared" si="34"/>
        <v>490</v>
      </c>
      <c r="J39" s="562">
        <f t="shared" si="34"/>
        <v>0</v>
      </c>
      <c r="K39" s="571">
        <f t="shared" si="34"/>
        <v>0</v>
      </c>
      <c r="L39" s="562">
        <f t="shared" si="34"/>
        <v>490</v>
      </c>
      <c r="M39" s="576">
        <f t="shared" si="34"/>
        <v>490</v>
      </c>
      <c r="N39" s="71"/>
      <c r="O39" s="2"/>
      <c r="P39" s="3"/>
      <c r="Q39" s="3"/>
      <c r="R39" s="3"/>
      <c r="S39" s="3"/>
      <c r="T39" s="3"/>
      <c r="U39" s="3"/>
      <c r="V39" s="3"/>
      <c r="W39" s="3"/>
    </row>
    <row r="40" spans="1:23" ht="12.75" customHeight="1" x14ac:dyDescent="0.25">
      <c r="A40" s="517"/>
      <c r="B40" s="519"/>
      <c r="C40" s="519"/>
      <c r="D40" s="519"/>
      <c r="E40" s="611" t="s">
        <v>1069</v>
      </c>
      <c r="F40" s="520"/>
      <c r="G40" s="556">
        <f t="shared" si="31"/>
        <v>34</v>
      </c>
      <c r="H40" s="562">
        <f t="shared" ref="H40:M40" si="35">+H27+H30</f>
        <v>1668.4250000000002</v>
      </c>
      <c r="I40" s="571">
        <f t="shared" si="35"/>
        <v>1668.4250000000002</v>
      </c>
      <c r="J40" s="562">
        <f t="shared" si="35"/>
        <v>0</v>
      </c>
      <c r="K40" s="571">
        <f t="shared" si="35"/>
        <v>0</v>
      </c>
      <c r="L40" s="562">
        <f t="shared" si="35"/>
        <v>1668.4250000000002</v>
      </c>
      <c r="M40" s="576">
        <f t="shared" si="35"/>
        <v>1668.4250000000002</v>
      </c>
      <c r="N40" s="614"/>
      <c r="O40" s="2"/>
      <c r="P40" s="3"/>
      <c r="Q40" s="3"/>
      <c r="R40" s="3"/>
      <c r="S40" s="3"/>
      <c r="T40" s="3"/>
      <c r="U40" s="3"/>
      <c r="V40" s="3"/>
      <c r="W40" s="3"/>
    </row>
    <row r="41" spans="1:23" ht="12.75" customHeight="1" x14ac:dyDescent="0.25">
      <c r="A41" s="517"/>
      <c r="B41" s="519"/>
      <c r="C41" s="519"/>
      <c r="D41" s="609"/>
      <c r="E41" s="519" t="s">
        <v>1070</v>
      </c>
      <c r="F41" s="520"/>
      <c r="G41" s="556">
        <f t="shared" si="31"/>
        <v>35</v>
      </c>
      <c r="H41" s="562">
        <f t="shared" ref="H41:M41" si="36">+H33</f>
        <v>0</v>
      </c>
      <c r="I41" s="571">
        <f t="shared" si="36"/>
        <v>0</v>
      </c>
      <c r="J41" s="562">
        <f t="shared" si="36"/>
        <v>0</v>
      </c>
      <c r="K41" s="571">
        <f t="shared" si="36"/>
        <v>0</v>
      </c>
      <c r="L41" s="562">
        <f t="shared" si="36"/>
        <v>0</v>
      </c>
      <c r="M41" s="576">
        <f t="shared" si="36"/>
        <v>0</v>
      </c>
      <c r="N41" s="614"/>
      <c r="O41" s="2"/>
      <c r="P41" s="3"/>
      <c r="Q41" s="3"/>
      <c r="R41" s="3"/>
      <c r="S41" s="3"/>
      <c r="T41" s="3"/>
      <c r="U41" s="3"/>
      <c r="V41" s="3"/>
      <c r="W41" s="3"/>
    </row>
    <row r="42" spans="1:23" ht="12.75" customHeight="1" x14ac:dyDescent="0.25">
      <c r="A42" s="517"/>
      <c r="B42" s="519"/>
      <c r="C42" s="611"/>
      <c r="D42" s="519" t="s">
        <v>1072</v>
      </c>
      <c r="E42" s="519"/>
      <c r="F42" s="520"/>
      <c r="G42" s="521">
        <f t="shared" si="31"/>
        <v>36</v>
      </c>
      <c r="H42" s="522">
        <f t="shared" ref="H42:M42" si="37">+H43+H44+H45+H46</f>
        <v>85072.783200000005</v>
      </c>
      <c r="I42" s="525">
        <f t="shared" si="37"/>
        <v>83990.468670000002</v>
      </c>
      <c r="J42" s="522">
        <f t="shared" si="37"/>
        <v>225</v>
      </c>
      <c r="K42" s="525">
        <f t="shared" si="37"/>
        <v>196.00649999999999</v>
      </c>
      <c r="L42" s="522">
        <f t="shared" si="37"/>
        <v>85297.783200000005</v>
      </c>
      <c r="M42" s="535">
        <f t="shared" si="37"/>
        <v>84186.475170000005</v>
      </c>
      <c r="N42" s="614"/>
      <c r="O42" s="3"/>
      <c r="P42" s="3"/>
      <c r="Q42" s="3"/>
      <c r="R42" s="3"/>
      <c r="S42" s="3"/>
      <c r="T42" s="3"/>
      <c r="U42" s="3"/>
      <c r="V42" s="3"/>
      <c r="W42" s="3"/>
    </row>
    <row r="43" spans="1:23" ht="12.75" customHeight="1" x14ac:dyDescent="0.25">
      <c r="A43" s="517"/>
      <c r="B43" s="519"/>
      <c r="C43" s="611"/>
      <c r="D43" s="609" t="s">
        <v>936</v>
      </c>
      <c r="E43" s="611" t="s">
        <v>1073</v>
      </c>
      <c r="F43" s="520"/>
      <c r="G43" s="556">
        <f t="shared" si="31"/>
        <v>37</v>
      </c>
      <c r="H43" s="562">
        <f t="shared" ref="H43:M43" si="38">+H11+H17</f>
        <v>80360.83600000001</v>
      </c>
      <c r="I43" s="571">
        <f t="shared" si="38"/>
        <v>79278.521470000007</v>
      </c>
      <c r="J43" s="562">
        <f t="shared" si="38"/>
        <v>225</v>
      </c>
      <c r="K43" s="571">
        <f t="shared" si="38"/>
        <v>196.00649999999999</v>
      </c>
      <c r="L43" s="562">
        <f t="shared" si="38"/>
        <v>80585.83600000001</v>
      </c>
      <c r="M43" s="576">
        <f t="shared" si="38"/>
        <v>79474.52797000001</v>
      </c>
      <c r="N43" s="71"/>
      <c r="O43" s="3"/>
      <c r="P43" s="3"/>
      <c r="Q43" s="3"/>
      <c r="R43" s="3"/>
      <c r="S43" s="3"/>
      <c r="T43" s="3"/>
      <c r="U43" s="3"/>
      <c r="V43" s="3"/>
      <c r="W43" s="3"/>
    </row>
    <row r="44" spans="1:23" ht="12.75" customHeight="1" x14ac:dyDescent="0.25">
      <c r="A44" s="517"/>
      <c r="B44" s="519"/>
      <c r="C44" s="611"/>
      <c r="D44" s="519"/>
      <c r="E44" s="611" t="s">
        <v>1074</v>
      </c>
      <c r="F44" s="520"/>
      <c r="G44" s="556">
        <f t="shared" si="31"/>
        <v>38</v>
      </c>
      <c r="H44" s="562">
        <f t="shared" ref="H44:M44" si="39">+H21+H24</f>
        <v>0</v>
      </c>
      <c r="I44" s="571">
        <f t="shared" si="39"/>
        <v>0</v>
      </c>
      <c r="J44" s="562">
        <f t="shared" si="39"/>
        <v>0</v>
      </c>
      <c r="K44" s="571">
        <f t="shared" si="39"/>
        <v>0</v>
      </c>
      <c r="L44" s="562">
        <f t="shared" si="39"/>
        <v>0</v>
      </c>
      <c r="M44" s="576">
        <f t="shared" si="39"/>
        <v>0</v>
      </c>
      <c r="N44" s="614"/>
      <c r="O44" s="3"/>
      <c r="P44" s="3"/>
      <c r="Q44" s="3"/>
      <c r="R44" s="3"/>
      <c r="S44" s="3"/>
      <c r="T44" s="3"/>
      <c r="U44" s="3"/>
      <c r="V44" s="3"/>
      <c r="W44" s="3"/>
    </row>
    <row r="45" spans="1:23" ht="12.75" customHeight="1" x14ac:dyDescent="0.25">
      <c r="A45" s="517"/>
      <c r="B45" s="519"/>
      <c r="C45" s="519"/>
      <c r="D45" s="519"/>
      <c r="E45" s="611" t="s">
        <v>1075</v>
      </c>
      <c r="F45" s="520"/>
      <c r="G45" s="556">
        <f t="shared" si="31"/>
        <v>39</v>
      </c>
      <c r="H45" s="562">
        <f t="shared" ref="H45:M45" si="40">+H28+H31</f>
        <v>4711.9472000000005</v>
      </c>
      <c r="I45" s="571">
        <f t="shared" si="40"/>
        <v>4711.9472000000005</v>
      </c>
      <c r="J45" s="562">
        <f t="shared" si="40"/>
        <v>0</v>
      </c>
      <c r="K45" s="571">
        <f t="shared" si="40"/>
        <v>0</v>
      </c>
      <c r="L45" s="562">
        <f t="shared" si="40"/>
        <v>4711.9472000000005</v>
      </c>
      <c r="M45" s="576">
        <f t="shared" si="40"/>
        <v>4711.9472000000005</v>
      </c>
      <c r="N45" s="614"/>
      <c r="O45" s="3"/>
      <c r="P45" s="3"/>
      <c r="Q45" s="3"/>
      <c r="R45" s="3"/>
      <c r="S45" s="3"/>
      <c r="T45" s="3"/>
      <c r="U45" s="3"/>
      <c r="V45" s="3"/>
      <c r="W45" s="3"/>
    </row>
    <row r="46" spans="1:23" ht="12.75" customHeight="1" x14ac:dyDescent="0.25">
      <c r="A46" s="517"/>
      <c r="B46" s="519"/>
      <c r="C46" s="519"/>
      <c r="D46" s="609"/>
      <c r="E46" s="519" t="s">
        <v>1076</v>
      </c>
      <c r="F46" s="520"/>
      <c r="G46" s="556">
        <f t="shared" si="31"/>
        <v>40</v>
      </c>
      <c r="H46" s="562">
        <f t="shared" ref="H46:M46" si="41">+H34</f>
        <v>0</v>
      </c>
      <c r="I46" s="571">
        <f t="shared" si="41"/>
        <v>0</v>
      </c>
      <c r="J46" s="562">
        <f t="shared" si="41"/>
        <v>0</v>
      </c>
      <c r="K46" s="571">
        <f t="shared" si="41"/>
        <v>0</v>
      </c>
      <c r="L46" s="562">
        <f t="shared" si="41"/>
        <v>0</v>
      </c>
      <c r="M46" s="576">
        <f t="shared" si="41"/>
        <v>0</v>
      </c>
      <c r="N46" s="614"/>
      <c r="O46" s="3"/>
      <c r="P46" s="3"/>
      <c r="Q46" s="3"/>
      <c r="R46" s="3"/>
      <c r="S46" s="3"/>
      <c r="T46" s="3"/>
      <c r="U46" s="3"/>
      <c r="V46" s="3"/>
      <c r="W46" s="3"/>
    </row>
    <row r="47" spans="1:23" ht="12.75" customHeight="1" x14ac:dyDescent="0.25">
      <c r="A47" s="845" t="s">
        <v>1077</v>
      </c>
      <c r="B47" s="846"/>
      <c r="C47" s="846"/>
      <c r="D47" s="846"/>
      <c r="E47" s="846"/>
      <c r="F47" s="847"/>
      <c r="G47" s="618">
        <f t="shared" si="31"/>
        <v>41</v>
      </c>
      <c r="H47" s="619">
        <f t="shared" ref="H47:M47" si="42">+H48+H52</f>
        <v>265563.17147</v>
      </c>
      <c r="I47" s="620">
        <f t="shared" si="42"/>
        <v>264359.05864</v>
      </c>
      <c r="J47" s="619">
        <f t="shared" si="42"/>
        <v>5409.0376099999994</v>
      </c>
      <c r="K47" s="620">
        <f t="shared" si="42"/>
        <v>5380.0441099999998</v>
      </c>
      <c r="L47" s="619">
        <f t="shared" si="42"/>
        <v>270972.20908000006</v>
      </c>
      <c r="M47" s="621">
        <f t="shared" si="42"/>
        <v>269739.10275000002</v>
      </c>
      <c r="N47" s="88"/>
      <c r="O47" s="3"/>
      <c r="P47" s="3"/>
      <c r="Q47" s="3"/>
      <c r="R47" s="3"/>
      <c r="S47" s="3"/>
      <c r="T47" s="3"/>
      <c r="U47" s="3"/>
      <c r="V47" s="3"/>
      <c r="W47" s="3"/>
    </row>
    <row r="48" spans="1:23" ht="12.75" customHeight="1" x14ac:dyDescent="0.25">
      <c r="A48" s="517"/>
      <c r="B48" s="519"/>
      <c r="C48" s="609" t="s">
        <v>936</v>
      </c>
      <c r="D48" s="519" t="s">
        <v>1078</v>
      </c>
      <c r="E48" s="519"/>
      <c r="F48" s="520"/>
      <c r="G48" s="521">
        <f t="shared" si="31"/>
        <v>42</v>
      </c>
      <c r="H48" s="522">
        <f t="shared" ref="H48:M48" si="43">+H49+H50+H51</f>
        <v>180490.38827</v>
      </c>
      <c r="I48" s="525">
        <f t="shared" si="43"/>
        <v>180368.58997</v>
      </c>
      <c r="J48" s="522">
        <f t="shared" si="43"/>
        <v>5184.0376099999994</v>
      </c>
      <c r="K48" s="525">
        <f t="shared" si="43"/>
        <v>5184.0376099999994</v>
      </c>
      <c r="L48" s="522">
        <f t="shared" si="43"/>
        <v>185674.42588000002</v>
      </c>
      <c r="M48" s="535">
        <f t="shared" si="43"/>
        <v>185552.62758000003</v>
      </c>
      <c r="N48" s="71"/>
      <c r="O48" s="3"/>
      <c r="P48" s="3"/>
      <c r="Q48" s="3"/>
      <c r="R48" s="3"/>
      <c r="S48" s="3"/>
      <c r="T48" s="3"/>
      <c r="U48" s="3"/>
      <c r="V48" s="3"/>
      <c r="W48" s="3"/>
    </row>
    <row r="49" spans="1:23" ht="12.75" customHeight="1" x14ac:dyDescent="0.25">
      <c r="A49" s="517"/>
      <c r="B49" s="519"/>
      <c r="C49" s="519"/>
      <c r="D49" s="609" t="s">
        <v>936</v>
      </c>
      <c r="E49" s="519" t="s">
        <v>1079</v>
      </c>
      <c r="F49" s="520"/>
      <c r="G49" s="556">
        <f t="shared" si="31"/>
        <v>43</v>
      </c>
      <c r="H49" s="562">
        <f t="shared" ref="H49:M49" si="44">+H10+H20+H27</f>
        <v>9461.3640000000014</v>
      </c>
      <c r="I49" s="571">
        <f t="shared" si="44"/>
        <v>9369.7279999999992</v>
      </c>
      <c r="J49" s="562">
        <f t="shared" si="44"/>
        <v>0</v>
      </c>
      <c r="K49" s="571">
        <f t="shared" si="44"/>
        <v>0</v>
      </c>
      <c r="L49" s="562">
        <f t="shared" si="44"/>
        <v>9461.3640000000014</v>
      </c>
      <c r="M49" s="576">
        <f t="shared" si="44"/>
        <v>9369.7279999999992</v>
      </c>
      <c r="N49" s="71"/>
      <c r="O49" s="3"/>
      <c r="P49" s="3"/>
      <c r="Q49" s="3"/>
      <c r="R49" s="3"/>
      <c r="S49" s="3"/>
      <c r="T49" s="3"/>
      <c r="U49" s="3"/>
      <c r="V49" s="3"/>
      <c r="W49" s="3"/>
    </row>
    <row r="50" spans="1:23" ht="12.75" customHeight="1" x14ac:dyDescent="0.25">
      <c r="A50" s="517"/>
      <c r="B50" s="519"/>
      <c r="C50" s="519"/>
      <c r="D50" s="519"/>
      <c r="E50" s="519" t="s">
        <v>1080</v>
      </c>
      <c r="F50" s="520"/>
      <c r="G50" s="556">
        <f t="shared" si="31"/>
        <v>44</v>
      </c>
      <c r="H50" s="562">
        <f t="shared" ref="H50:M50" si="45">+H13+H23+H30</f>
        <v>171029.02426999999</v>
      </c>
      <c r="I50" s="571">
        <f t="shared" si="45"/>
        <v>170998.86197</v>
      </c>
      <c r="J50" s="562">
        <f t="shared" si="45"/>
        <v>5184.0376099999994</v>
      </c>
      <c r="K50" s="571">
        <f t="shared" si="45"/>
        <v>5184.0376099999994</v>
      </c>
      <c r="L50" s="562">
        <f t="shared" si="45"/>
        <v>176213.06188000002</v>
      </c>
      <c r="M50" s="576">
        <f t="shared" si="45"/>
        <v>176182.89958000003</v>
      </c>
      <c r="N50" s="71"/>
      <c r="O50" s="3"/>
      <c r="P50" s="3"/>
      <c r="Q50" s="3"/>
      <c r="R50" s="3"/>
      <c r="S50" s="3"/>
      <c r="T50" s="3"/>
      <c r="U50" s="3"/>
      <c r="V50" s="3"/>
      <c r="W50" s="3"/>
    </row>
    <row r="51" spans="1:23" ht="12.75" customHeight="1" x14ac:dyDescent="0.25">
      <c r="A51" s="517"/>
      <c r="B51" s="519"/>
      <c r="C51" s="519"/>
      <c r="D51" s="609"/>
      <c r="E51" s="519" t="s">
        <v>1070</v>
      </c>
      <c r="F51" s="520"/>
      <c r="G51" s="556">
        <f t="shared" si="31"/>
        <v>45</v>
      </c>
      <c r="H51" s="562">
        <f t="shared" ref="H51:M51" si="46">+H33</f>
        <v>0</v>
      </c>
      <c r="I51" s="571">
        <f t="shared" si="46"/>
        <v>0</v>
      </c>
      <c r="J51" s="562">
        <f t="shared" si="46"/>
        <v>0</v>
      </c>
      <c r="K51" s="571">
        <f t="shared" si="46"/>
        <v>0</v>
      </c>
      <c r="L51" s="562">
        <f t="shared" si="46"/>
        <v>0</v>
      </c>
      <c r="M51" s="576">
        <f t="shared" si="46"/>
        <v>0</v>
      </c>
      <c r="N51" s="71"/>
      <c r="O51" s="3"/>
      <c r="P51" s="3"/>
      <c r="Q51" s="3"/>
      <c r="R51" s="3"/>
      <c r="S51" s="3"/>
      <c r="T51" s="3"/>
      <c r="U51" s="3"/>
      <c r="V51" s="3"/>
      <c r="W51" s="3"/>
    </row>
    <row r="52" spans="1:23" ht="12.75" customHeight="1" x14ac:dyDescent="0.25">
      <c r="A52" s="517"/>
      <c r="B52" s="519"/>
      <c r="C52" s="611"/>
      <c r="D52" s="519" t="s">
        <v>1081</v>
      </c>
      <c r="E52" s="519"/>
      <c r="F52" s="520"/>
      <c r="G52" s="521">
        <f t="shared" si="31"/>
        <v>46</v>
      </c>
      <c r="H52" s="522">
        <f t="shared" ref="H52:M52" si="47">+H53+H54+H55</f>
        <v>85072.783200000005</v>
      </c>
      <c r="I52" s="525">
        <f t="shared" si="47"/>
        <v>83990.468670000002</v>
      </c>
      <c r="J52" s="522">
        <f t="shared" si="47"/>
        <v>225</v>
      </c>
      <c r="K52" s="525">
        <f t="shared" si="47"/>
        <v>196.00649999999999</v>
      </c>
      <c r="L52" s="522">
        <f t="shared" si="47"/>
        <v>85297.783200000005</v>
      </c>
      <c r="M52" s="535">
        <f t="shared" si="47"/>
        <v>84186.475170000005</v>
      </c>
      <c r="N52" s="614"/>
      <c r="O52" s="3"/>
      <c r="P52" s="3"/>
      <c r="Q52" s="3"/>
      <c r="R52" s="3"/>
      <c r="S52" s="3"/>
      <c r="T52" s="3"/>
      <c r="U52" s="3"/>
      <c r="V52" s="3"/>
      <c r="W52" s="3"/>
    </row>
    <row r="53" spans="1:23" ht="12.75" customHeight="1" x14ac:dyDescent="0.25">
      <c r="A53" s="517"/>
      <c r="B53" s="519"/>
      <c r="C53" s="611"/>
      <c r="D53" s="609" t="s">
        <v>936</v>
      </c>
      <c r="E53" s="519" t="s">
        <v>1082</v>
      </c>
      <c r="F53" s="520"/>
      <c r="G53" s="521">
        <f t="shared" si="31"/>
        <v>47</v>
      </c>
      <c r="H53" s="562">
        <f t="shared" ref="H53:M53" si="48">+H11+H21+H28</f>
        <v>52593.232000000004</v>
      </c>
      <c r="I53" s="571">
        <f t="shared" si="48"/>
        <v>52128.010310000005</v>
      </c>
      <c r="J53" s="562">
        <f t="shared" si="48"/>
        <v>225</v>
      </c>
      <c r="K53" s="571">
        <f t="shared" si="48"/>
        <v>196.00649999999999</v>
      </c>
      <c r="L53" s="562">
        <f t="shared" si="48"/>
        <v>52818.232000000004</v>
      </c>
      <c r="M53" s="576">
        <f t="shared" si="48"/>
        <v>52324.016810000008</v>
      </c>
      <c r="N53" s="580"/>
      <c r="O53" s="3"/>
      <c r="P53" s="3"/>
      <c r="Q53" s="3"/>
      <c r="R53" s="3"/>
      <c r="S53" s="3"/>
      <c r="T53" s="3"/>
      <c r="U53" s="3"/>
      <c r="V53" s="3"/>
      <c r="W53" s="3"/>
    </row>
    <row r="54" spans="1:23" ht="12.75" customHeight="1" x14ac:dyDescent="0.25">
      <c r="A54" s="517"/>
      <c r="B54" s="519"/>
      <c r="C54" s="611"/>
      <c r="D54" s="519"/>
      <c r="E54" s="519" t="s">
        <v>1083</v>
      </c>
      <c r="F54" s="520"/>
      <c r="G54" s="521">
        <f t="shared" si="31"/>
        <v>48</v>
      </c>
      <c r="H54" s="562">
        <f t="shared" ref="H54:M54" si="49">+H17+H24+H31</f>
        <v>32479.551200000002</v>
      </c>
      <c r="I54" s="571">
        <f t="shared" si="49"/>
        <v>31862.458359999997</v>
      </c>
      <c r="J54" s="562">
        <f t="shared" si="49"/>
        <v>0</v>
      </c>
      <c r="K54" s="571">
        <f t="shared" si="49"/>
        <v>0</v>
      </c>
      <c r="L54" s="562">
        <f t="shared" si="49"/>
        <v>32479.551200000002</v>
      </c>
      <c r="M54" s="576">
        <f t="shared" si="49"/>
        <v>31862.458359999997</v>
      </c>
      <c r="N54" s="580"/>
      <c r="O54" s="3"/>
      <c r="P54" s="3"/>
      <c r="Q54" s="3"/>
      <c r="R54" s="3"/>
      <c r="S54" s="3"/>
      <c r="T54" s="3"/>
      <c r="U54" s="3"/>
      <c r="V54" s="3"/>
      <c r="W54" s="3"/>
    </row>
    <row r="55" spans="1:23" ht="12.75" customHeight="1" x14ac:dyDescent="0.25">
      <c r="A55" s="628"/>
      <c r="B55" s="598"/>
      <c r="C55" s="598"/>
      <c r="D55" s="598"/>
      <c r="E55" s="598" t="s">
        <v>1084</v>
      </c>
      <c r="F55" s="630"/>
      <c r="G55" s="632">
        <f t="shared" si="31"/>
        <v>49</v>
      </c>
      <c r="H55" s="602">
        <f t="shared" ref="H55:M55" si="50">+H34</f>
        <v>0</v>
      </c>
      <c r="I55" s="603">
        <f t="shared" si="50"/>
        <v>0</v>
      </c>
      <c r="J55" s="602">
        <f t="shared" si="50"/>
        <v>0</v>
      </c>
      <c r="K55" s="603">
        <f t="shared" si="50"/>
        <v>0</v>
      </c>
      <c r="L55" s="602">
        <f t="shared" si="50"/>
        <v>0</v>
      </c>
      <c r="M55" s="604">
        <f t="shared" si="50"/>
        <v>0</v>
      </c>
      <c r="N55" s="614"/>
      <c r="O55" s="3"/>
      <c r="P55" s="3"/>
      <c r="Q55" s="3"/>
      <c r="R55" s="3"/>
      <c r="S55" s="3"/>
      <c r="T55" s="3"/>
      <c r="U55" s="3"/>
      <c r="V55" s="3"/>
      <c r="W55" s="3"/>
    </row>
    <row r="56" spans="1:23" ht="12.75" customHeight="1" x14ac:dyDescent="0.25">
      <c r="A56" s="82"/>
      <c r="B56" s="82"/>
      <c r="C56" s="82"/>
      <c r="D56" s="82"/>
      <c r="E56" s="82"/>
      <c r="F56" s="82"/>
      <c r="G56" s="88"/>
      <c r="H56" s="82"/>
      <c r="I56" s="82"/>
      <c r="J56" s="82"/>
      <c r="K56" s="82"/>
      <c r="L56" s="82"/>
      <c r="M56" s="82"/>
      <c r="N56" s="89"/>
      <c r="O56" s="3"/>
      <c r="P56" s="3"/>
      <c r="Q56" s="3"/>
      <c r="R56" s="3"/>
      <c r="S56" s="3"/>
      <c r="T56" s="3"/>
      <c r="U56" s="3"/>
      <c r="V56" s="3"/>
      <c r="W56" s="3"/>
    </row>
    <row r="57" spans="1:23" ht="12.75" customHeight="1" x14ac:dyDescent="0.25">
      <c r="A57" s="82" t="s">
        <v>410</v>
      </c>
      <c r="B57" s="82"/>
      <c r="C57" s="82"/>
      <c r="D57" s="86"/>
      <c r="E57" s="86"/>
      <c r="F57" s="82"/>
      <c r="G57" s="88"/>
      <c r="H57" s="82"/>
      <c r="I57" s="82"/>
      <c r="J57" s="82"/>
      <c r="K57" s="82"/>
      <c r="L57" s="82"/>
      <c r="M57" s="82"/>
      <c r="N57" s="89"/>
      <c r="O57" s="3"/>
      <c r="P57" s="3"/>
      <c r="Q57" s="3"/>
      <c r="R57" s="3"/>
      <c r="S57" s="3"/>
      <c r="T57" s="3"/>
      <c r="U57" s="3"/>
      <c r="V57" s="3"/>
      <c r="W57" s="3"/>
    </row>
    <row r="58" spans="1:23" ht="30.75" customHeight="1" x14ac:dyDescent="0.25">
      <c r="A58" s="839" t="s">
        <v>1085</v>
      </c>
      <c r="B58" s="840"/>
      <c r="C58" s="840"/>
      <c r="D58" s="840"/>
      <c r="E58" s="840"/>
      <c r="F58" s="840"/>
      <c r="G58" s="840"/>
      <c r="H58" s="840"/>
      <c r="I58" s="840"/>
      <c r="J58" s="840"/>
      <c r="K58" s="840"/>
      <c r="L58" s="840"/>
      <c r="M58" s="840"/>
      <c r="N58" s="840"/>
      <c r="O58" s="3"/>
      <c r="P58" s="3"/>
      <c r="Q58" s="3"/>
      <c r="R58" s="3"/>
      <c r="S58" s="3"/>
      <c r="T58" s="3"/>
      <c r="U58" s="3"/>
      <c r="V58" s="3"/>
      <c r="W58" s="3"/>
    </row>
    <row r="59" spans="1:23" ht="42.75" customHeight="1" x14ac:dyDescent="0.25">
      <c r="A59" s="839" t="s">
        <v>1088</v>
      </c>
      <c r="B59" s="840"/>
      <c r="C59" s="840"/>
      <c r="D59" s="840"/>
      <c r="E59" s="840"/>
      <c r="F59" s="840"/>
      <c r="G59" s="840"/>
      <c r="H59" s="840"/>
      <c r="I59" s="840"/>
      <c r="J59" s="840"/>
      <c r="K59" s="840"/>
      <c r="L59" s="840"/>
      <c r="M59" s="840"/>
      <c r="N59" s="840"/>
      <c r="O59" s="3"/>
      <c r="P59" s="3"/>
      <c r="Q59" s="3"/>
      <c r="R59" s="3"/>
      <c r="S59" s="3"/>
      <c r="T59" s="3"/>
      <c r="U59" s="3"/>
      <c r="V59" s="3"/>
      <c r="W59" s="3"/>
    </row>
    <row r="60" spans="1:23" ht="17.25" customHeight="1" x14ac:dyDescent="0.25">
      <c r="A60" s="839" t="s">
        <v>1093</v>
      </c>
      <c r="B60" s="840"/>
      <c r="C60" s="840"/>
      <c r="D60" s="840"/>
      <c r="E60" s="840"/>
      <c r="F60" s="840"/>
      <c r="G60" s="840"/>
      <c r="H60" s="840"/>
      <c r="I60" s="840"/>
      <c r="J60" s="840"/>
      <c r="K60" s="840"/>
      <c r="L60" s="840"/>
      <c r="M60" s="840"/>
      <c r="N60" s="840"/>
      <c r="O60" s="3"/>
      <c r="P60" s="3"/>
      <c r="Q60" s="3"/>
      <c r="R60" s="3"/>
      <c r="S60" s="3"/>
      <c r="T60" s="3"/>
      <c r="U60" s="3"/>
      <c r="V60" s="3"/>
      <c r="W60" s="3"/>
    </row>
    <row r="61" spans="1:23" ht="15.75" customHeight="1" x14ac:dyDescent="0.25">
      <c r="A61" s="82" t="s">
        <v>1095</v>
      </c>
      <c r="B61" s="82"/>
      <c r="C61" s="82"/>
      <c r="D61" s="82"/>
      <c r="E61" s="82"/>
      <c r="F61" s="82"/>
      <c r="G61" s="88"/>
      <c r="H61" s="82"/>
      <c r="I61" s="82"/>
      <c r="J61" s="82"/>
      <c r="K61" s="82"/>
      <c r="L61" s="82"/>
      <c r="M61" s="82"/>
      <c r="N61" s="89"/>
      <c r="O61" s="3"/>
      <c r="P61" s="3"/>
      <c r="Q61" s="3"/>
      <c r="R61" s="3"/>
      <c r="S61" s="3"/>
      <c r="T61" s="3"/>
      <c r="U61" s="3"/>
      <c r="V61" s="3"/>
      <c r="W61" s="3"/>
    </row>
    <row r="62" spans="1:23" ht="12.75" customHeight="1" x14ac:dyDescent="0.25">
      <c r="A62" s="82"/>
      <c r="B62" s="82"/>
      <c r="C62" s="82"/>
      <c r="D62" s="82"/>
      <c r="E62" s="82"/>
      <c r="F62" s="82"/>
      <c r="G62" s="88"/>
      <c r="H62" s="82"/>
      <c r="I62" s="82"/>
      <c r="J62" s="82"/>
      <c r="K62" s="82"/>
      <c r="L62" s="82"/>
      <c r="M62" s="82"/>
      <c r="N62" s="89"/>
      <c r="O62" s="3"/>
      <c r="P62" s="3"/>
      <c r="Q62" s="3"/>
      <c r="R62" s="3"/>
      <c r="S62" s="3"/>
      <c r="T62" s="3"/>
      <c r="U62" s="3"/>
      <c r="V62" s="3"/>
      <c r="W62" s="3"/>
    </row>
  </sheetData>
  <mergeCells count="13">
    <mergeCell ref="A60:N60"/>
    <mergeCell ref="L3:M3"/>
    <mergeCell ref="A36:F36"/>
    <mergeCell ref="A47:F47"/>
    <mergeCell ref="A58:N58"/>
    <mergeCell ref="A59:N59"/>
    <mergeCell ref="B7:F7"/>
    <mergeCell ref="B32:F32"/>
    <mergeCell ref="A6:F6"/>
    <mergeCell ref="A3:F5"/>
    <mergeCell ref="J3:K3"/>
    <mergeCell ref="H3:I3"/>
    <mergeCell ref="G3:G5"/>
  </mergeCells>
  <pageMargins left="0.70866141732283472" right="0.70866141732283472" top="0.78740157480314965" bottom="0.78740157480314965" header="0.31496062992125984" footer="0.31496062992125984"/>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61"/>
  <sheetViews>
    <sheetView zoomScale="90" zoomScaleNormal="90" workbookViewId="0">
      <pane xSplit="3" ySplit="8" topLeftCell="D9" activePane="bottomRight" state="frozen"/>
      <selection pane="topRight" activeCell="D1" sqref="D1"/>
      <selection pane="bottomLeft" activeCell="A9" sqref="A9"/>
      <selection pane="bottomRight" activeCell="E43" sqref="E43"/>
    </sheetView>
  </sheetViews>
  <sheetFormatPr defaultColWidth="17.28515625" defaultRowHeight="15" customHeight="1" x14ac:dyDescent="0.2"/>
  <cols>
    <col min="1" max="1" width="4.28515625" customWidth="1"/>
    <col min="2" max="2" width="6.7109375" customWidth="1"/>
    <col min="3" max="3" width="49.42578125" customWidth="1"/>
    <col min="4" max="4" width="12.28515625" customWidth="1"/>
    <col min="5" max="6" width="10.85546875" customWidth="1"/>
    <col min="7" max="8" width="11.28515625" customWidth="1"/>
    <col min="9" max="9" width="11.5703125" customWidth="1"/>
    <col min="10" max="10" width="9.7109375" customWidth="1"/>
    <col min="11" max="11" width="10" customWidth="1"/>
    <col min="12" max="12" width="10.140625" customWidth="1"/>
    <col min="13" max="13" width="13.7109375" customWidth="1"/>
    <col min="14" max="14" width="1.7109375" customWidth="1"/>
    <col min="15" max="15" width="11.28515625" customWidth="1"/>
    <col min="16" max="16" width="12" customWidth="1"/>
    <col min="17" max="26" width="9.140625" customWidth="1"/>
  </cols>
  <sheetData>
    <row r="1" spans="1:26" ht="15.75" customHeight="1" x14ac:dyDescent="0.2">
      <c r="A1" s="79" t="s">
        <v>439</v>
      </c>
      <c r="B1" s="71"/>
      <c r="C1" s="71"/>
      <c r="D1" s="71"/>
      <c r="E1" s="71"/>
      <c r="F1" s="71"/>
      <c r="G1" s="71"/>
      <c r="H1" s="71"/>
      <c r="I1" s="71"/>
      <c r="J1" s="71"/>
      <c r="K1" s="71"/>
      <c r="L1" s="71"/>
      <c r="M1" s="71"/>
      <c r="N1" s="71"/>
      <c r="O1" s="71"/>
      <c r="P1" s="71"/>
      <c r="Q1" s="71"/>
      <c r="R1" s="71"/>
      <c r="S1" s="71"/>
      <c r="T1" s="71"/>
      <c r="U1" s="71"/>
      <c r="V1" s="71"/>
      <c r="W1" s="71"/>
      <c r="X1" s="71"/>
      <c r="Y1" s="71"/>
      <c r="Z1" s="71"/>
    </row>
    <row r="2" spans="1:26" ht="15.75" customHeight="1" x14ac:dyDescent="0.2">
      <c r="A2" s="79"/>
      <c r="B2" s="71"/>
      <c r="C2" s="85" t="s">
        <v>440</v>
      </c>
      <c r="D2" s="71"/>
      <c r="E2" s="71"/>
      <c r="F2" s="71"/>
      <c r="G2" s="71"/>
      <c r="H2" s="71"/>
      <c r="I2" s="71"/>
      <c r="J2" s="71"/>
      <c r="K2" s="71"/>
      <c r="L2" s="71"/>
      <c r="M2" s="71"/>
      <c r="N2" s="71"/>
      <c r="O2" s="71"/>
      <c r="P2" s="71"/>
      <c r="Q2" s="71"/>
      <c r="R2" s="71"/>
      <c r="S2" s="71"/>
      <c r="T2" s="71"/>
      <c r="U2" s="71"/>
      <c r="V2" s="71"/>
      <c r="W2" s="71"/>
      <c r="X2" s="71"/>
      <c r="Y2" s="71"/>
      <c r="Z2" s="71"/>
    </row>
    <row r="3" spans="1:26" ht="13.5" customHeight="1" x14ac:dyDescent="0.2">
      <c r="A3" s="71"/>
      <c r="B3" s="71"/>
      <c r="C3" s="71"/>
      <c r="D3" s="71"/>
      <c r="E3" s="71"/>
      <c r="F3" s="71"/>
      <c r="G3" s="71"/>
      <c r="H3" s="71"/>
      <c r="I3" s="71"/>
      <c r="J3" s="71"/>
      <c r="K3" s="71"/>
      <c r="L3" s="71"/>
      <c r="M3" s="71"/>
      <c r="N3" s="71"/>
      <c r="O3" s="71"/>
      <c r="P3" s="92" t="s">
        <v>427</v>
      </c>
      <c r="Q3" s="71"/>
      <c r="R3" s="71"/>
      <c r="S3" s="71"/>
      <c r="T3" s="71"/>
      <c r="U3" s="71"/>
      <c r="V3" s="71"/>
      <c r="W3" s="71"/>
      <c r="X3" s="71"/>
      <c r="Y3" s="71"/>
      <c r="Z3" s="71"/>
    </row>
    <row r="4" spans="1:26" ht="39" customHeight="1" x14ac:dyDescent="0.2">
      <c r="A4" s="858" t="s">
        <v>459</v>
      </c>
      <c r="B4" s="861" t="s">
        <v>467</v>
      </c>
      <c r="C4" s="853"/>
      <c r="D4" s="862" t="s">
        <v>476</v>
      </c>
      <c r="E4" s="814"/>
      <c r="F4" s="863" t="s">
        <v>495</v>
      </c>
      <c r="G4" s="814"/>
      <c r="H4" s="863" t="s">
        <v>499</v>
      </c>
      <c r="I4" s="814"/>
      <c r="J4" s="873" t="s">
        <v>508</v>
      </c>
      <c r="K4" s="852"/>
      <c r="L4" s="874"/>
      <c r="M4" s="868" t="s">
        <v>512</v>
      </c>
      <c r="N4" s="85"/>
      <c r="O4" s="870" t="s">
        <v>515</v>
      </c>
      <c r="P4" s="872" t="s">
        <v>517</v>
      </c>
      <c r="Q4" s="71"/>
      <c r="R4" s="71"/>
      <c r="S4" s="71"/>
      <c r="T4" s="71"/>
      <c r="U4" s="71"/>
      <c r="V4" s="71"/>
      <c r="W4" s="71"/>
      <c r="X4" s="71"/>
      <c r="Y4" s="71"/>
      <c r="Z4" s="71"/>
    </row>
    <row r="5" spans="1:26" ht="13.5" customHeight="1" x14ac:dyDescent="0.2">
      <c r="A5" s="859"/>
      <c r="B5" s="816"/>
      <c r="C5" s="837"/>
      <c r="D5" s="101" t="s">
        <v>520</v>
      </c>
      <c r="E5" s="103" t="s">
        <v>524</v>
      </c>
      <c r="F5" s="105" t="s">
        <v>525</v>
      </c>
      <c r="G5" s="103" t="s">
        <v>527</v>
      </c>
      <c r="H5" s="105" t="s">
        <v>525</v>
      </c>
      <c r="I5" s="103" t="s">
        <v>527</v>
      </c>
      <c r="J5" s="107" t="s">
        <v>528</v>
      </c>
      <c r="K5" s="107" t="s">
        <v>529</v>
      </c>
      <c r="L5" s="107" t="s">
        <v>530</v>
      </c>
      <c r="M5" s="869"/>
      <c r="N5" s="85"/>
      <c r="O5" s="871"/>
      <c r="P5" s="869"/>
      <c r="Q5" s="71"/>
      <c r="R5" s="71"/>
      <c r="S5" s="71"/>
      <c r="T5" s="71"/>
      <c r="U5" s="71"/>
      <c r="V5" s="71"/>
      <c r="W5" s="71"/>
      <c r="X5" s="71"/>
      <c r="Y5" s="71"/>
      <c r="Z5" s="71"/>
    </row>
    <row r="6" spans="1:26" ht="12.75" x14ac:dyDescent="0.2">
      <c r="A6" s="860"/>
      <c r="B6" s="818"/>
      <c r="C6" s="835"/>
      <c r="D6" s="112" t="s">
        <v>519</v>
      </c>
      <c r="E6" s="114" t="s">
        <v>521</v>
      </c>
      <c r="F6" s="114" t="s">
        <v>522</v>
      </c>
      <c r="G6" s="114" t="s">
        <v>523</v>
      </c>
      <c r="H6" s="114" t="s">
        <v>532</v>
      </c>
      <c r="I6" s="114" t="s">
        <v>533</v>
      </c>
      <c r="J6" s="114" t="s">
        <v>534</v>
      </c>
      <c r="K6" s="116" t="s">
        <v>535</v>
      </c>
      <c r="L6" s="116" t="s">
        <v>536</v>
      </c>
      <c r="M6" s="118" t="s">
        <v>537</v>
      </c>
      <c r="N6" s="85"/>
      <c r="O6" s="112" t="s">
        <v>538</v>
      </c>
      <c r="P6" s="118" t="s">
        <v>539</v>
      </c>
      <c r="Q6" s="71"/>
      <c r="R6" s="71"/>
      <c r="S6" s="71"/>
      <c r="T6" s="71"/>
      <c r="U6" s="71"/>
      <c r="V6" s="71"/>
      <c r="W6" s="71"/>
      <c r="X6" s="71"/>
      <c r="Y6" s="71"/>
      <c r="Z6" s="71"/>
    </row>
    <row r="7" spans="1:26" ht="16.5" customHeight="1" x14ac:dyDescent="0.2">
      <c r="A7" s="120">
        <f t="shared" ref="A7:A9" si="0">+A6+1</f>
        <v>1</v>
      </c>
      <c r="B7" s="122" t="s">
        <v>544</v>
      </c>
      <c r="C7" s="157"/>
      <c r="D7" s="158">
        <f t="shared" ref="D7:M7" si="1">+D8+D16</f>
        <v>177143.30600000001</v>
      </c>
      <c r="E7" s="158">
        <f t="shared" si="1"/>
        <v>177021.50770000002</v>
      </c>
      <c r="F7" s="158">
        <f t="shared" si="1"/>
        <v>0</v>
      </c>
      <c r="G7" s="158">
        <f t="shared" si="1"/>
        <v>0</v>
      </c>
      <c r="H7" s="158">
        <f t="shared" si="1"/>
        <v>177143.30600000001</v>
      </c>
      <c r="I7" s="158">
        <f t="shared" si="1"/>
        <v>177021.50770000002</v>
      </c>
      <c r="J7" s="158">
        <f t="shared" si="1"/>
        <v>0</v>
      </c>
      <c r="K7" s="158">
        <f t="shared" si="1"/>
        <v>13941.583619999999</v>
      </c>
      <c r="L7" s="158">
        <f t="shared" si="1"/>
        <v>0</v>
      </c>
      <c r="M7" s="216">
        <f t="shared" si="1"/>
        <v>121.79830000000038</v>
      </c>
      <c r="N7" s="217"/>
      <c r="O7" s="219">
        <f t="shared" ref="O7:P7" si="2">+O8+O16</f>
        <v>0</v>
      </c>
      <c r="P7" s="216">
        <f t="shared" si="2"/>
        <v>177021.50770000002</v>
      </c>
      <c r="Q7" s="221"/>
      <c r="R7" s="221"/>
      <c r="S7" s="221"/>
      <c r="T7" s="221"/>
      <c r="U7" s="221"/>
      <c r="V7" s="221"/>
      <c r="W7" s="221"/>
      <c r="X7" s="221"/>
      <c r="Y7" s="221"/>
      <c r="Z7" s="221"/>
    </row>
    <row r="8" spans="1:26" ht="14.25" customHeight="1" x14ac:dyDescent="0.2">
      <c r="A8" s="224">
        <f t="shared" si="0"/>
        <v>2</v>
      </c>
      <c r="B8" s="864" t="s">
        <v>698</v>
      </c>
      <c r="C8" s="865"/>
      <c r="D8" s="226">
        <f t="shared" ref="D8:M8" si="3">SUM(D9:D15)</f>
        <v>169350.367</v>
      </c>
      <c r="E8" s="226">
        <f>SUM(E9:E15)</f>
        <v>169320.2047</v>
      </c>
      <c r="F8" s="226">
        <f t="shared" si="3"/>
        <v>0</v>
      </c>
      <c r="G8" s="226">
        <f t="shared" si="3"/>
        <v>0</v>
      </c>
      <c r="H8" s="226">
        <f t="shared" si="3"/>
        <v>169350.367</v>
      </c>
      <c r="I8" s="226">
        <f t="shared" si="3"/>
        <v>169320.2047</v>
      </c>
      <c r="J8" s="226">
        <f t="shared" si="3"/>
        <v>0</v>
      </c>
      <c r="K8" s="226">
        <f t="shared" si="3"/>
        <v>13941.583619999999</v>
      </c>
      <c r="L8" s="226">
        <f t="shared" si="3"/>
        <v>0</v>
      </c>
      <c r="M8" s="230">
        <f t="shared" si="3"/>
        <v>30.162299999999959</v>
      </c>
      <c r="N8" s="182"/>
      <c r="O8" s="285">
        <f t="shared" ref="O8:P8" si="4">SUM(O9:O15)</f>
        <v>0</v>
      </c>
      <c r="P8" s="230">
        <f t="shared" si="4"/>
        <v>169320.2047</v>
      </c>
      <c r="Q8" s="85"/>
      <c r="R8" s="85"/>
      <c r="S8" s="85"/>
      <c r="T8" s="85"/>
      <c r="U8" s="85"/>
      <c r="V8" s="85"/>
      <c r="W8" s="85"/>
      <c r="X8" s="85"/>
      <c r="Y8" s="85"/>
      <c r="Z8" s="85"/>
    </row>
    <row r="9" spans="1:26" ht="12.75" customHeight="1" x14ac:dyDescent="0.2">
      <c r="A9" s="286">
        <f t="shared" si="0"/>
        <v>3</v>
      </c>
      <c r="B9" s="317" t="s">
        <v>775</v>
      </c>
      <c r="C9" s="318" t="s">
        <v>787</v>
      </c>
      <c r="D9" s="74">
        <f>147139.673</f>
        <v>147139.67300000001</v>
      </c>
      <c r="E9" s="74">
        <f>133299.86324+13839.80976</f>
        <v>147139.67300000001</v>
      </c>
      <c r="F9" s="74"/>
      <c r="G9" s="74"/>
      <c r="H9" s="333">
        <f t="shared" ref="H9:I9" si="5">+D9+F9</f>
        <v>147139.67300000001</v>
      </c>
      <c r="I9" s="333">
        <f t="shared" si="5"/>
        <v>147139.67300000001</v>
      </c>
      <c r="J9" s="74"/>
      <c r="K9" s="74">
        <v>13839.80976</v>
      </c>
      <c r="L9" s="74"/>
      <c r="M9" s="644">
        <f>+H9-I9</f>
        <v>0</v>
      </c>
      <c r="N9" s="354"/>
      <c r="O9" s="330"/>
      <c r="P9" s="341">
        <f t="shared" ref="P9:P15" si="6">+I9+O9</f>
        <v>147139.67300000001</v>
      </c>
      <c r="Q9" s="71"/>
      <c r="R9" s="71"/>
      <c r="S9" s="71"/>
      <c r="T9" s="71"/>
      <c r="U9" s="71"/>
      <c r="V9" s="71"/>
      <c r="W9" s="71"/>
      <c r="X9" s="71"/>
      <c r="Y9" s="71"/>
      <c r="Z9" s="71"/>
    </row>
    <row r="10" spans="1:26" ht="12.75" customHeight="1" x14ac:dyDescent="0.2">
      <c r="A10" s="286">
        <f>A9+1</f>
        <v>4</v>
      </c>
      <c r="B10" s="317" t="s">
        <v>814</v>
      </c>
      <c r="C10" s="318" t="s">
        <v>815</v>
      </c>
      <c r="D10" s="74">
        <v>16137</v>
      </c>
      <c r="E10" s="74">
        <v>16137</v>
      </c>
      <c r="F10" s="74"/>
      <c r="G10" s="74"/>
      <c r="H10" s="333">
        <f t="shared" ref="H10:I10" si="7">+D10+F10</f>
        <v>16137</v>
      </c>
      <c r="I10" s="333">
        <f t="shared" si="7"/>
        <v>16137</v>
      </c>
      <c r="J10" s="74"/>
      <c r="K10" s="74"/>
      <c r="L10" s="74"/>
      <c r="M10" s="341">
        <f t="shared" ref="M10:M15" si="8">+H10-I10</f>
        <v>0</v>
      </c>
      <c r="N10" s="354"/>
      <c r="O10" s="330"/>
      <c r="P10" s="341">
        <f t="shared" si="6"/>
        <v>16137</v>
      </c>
      <c r="Q10" s="71"/>
      <c r="R10" s="71"/>
      <c r="S10" s="71"/>
      <c r="T10" s="71"/>
      <c r="U10" s="71"/>
      <c r="V10" s="71"/>
      <c r="W10" s="71"/>
      <c r="X10" s="71"/>
      <c r="Y10" s="71"/>
      <c r="Z10" s="71"/>
    </row>
    <row r="11" spans="1:26" ht="12.75" customHeight="1" x14ac:dyDescent="0.2">
      <c r="A11" s="286">
        <f t="shared" ref="A11:A16" si="9">+A10+1</f>
        <v>5</v>
      </c>
      <c r="B11" s="227" t="s">
        <v>818</v>
      </c>
      <c r="C11" s="358" t="s">
        <v>819</v>
      </c>
      <c r="D11" s="74">
        <v>0</v>
      </c>
      <c r="E11" s="74"/>
      <c r="F11" s="74"/>
      <c r="G11" s="74"/>
      <c r="H11" s="333">
        <f t="shared" ref="H11:I11" si="10">+D11+F11</f>
        <v>0</v>
      </c>
      <c r="I11" s="333">
        <f t="shared" si="10"/>
        <v>0</v>
      </c>
      <c r="J11" s="74"/>
      <c r="K11" s="74"/>
      <c r="L11" s="74"/>
      <c r="M11" s="341">
        <f t="shared" si="8"/>
        <v>0</v>
      </c>
      <c r="N11" s="354"/>
      <c r="O11" s="330"/>
      <c r="P11" s="341">
        <f t="shared" si="6"/>
        <v>0</v>
      </c>
      <c r="Q11" s="71"/>
      <c r="R11" s="71"/>
      <c r="S11" s="71"/>
      <c r="T11" s="71"/>
      <c r="U11" s="71"/>
      <c r="V11" s="71"/>
      <c r="W11" s="71"/>
      <c r="X11" s="71"/>
      <c r="Y11" s="71"/>
      <c r="Z11" s="71"/>
    </row>
    <row r="12" spans="1:26" ht="13.5" customHeight="1" x14ac:dyDescent="0.2">
      <c r="A12" s="286">
        <f t="shared" si="9"/>
        <v>6</v>
      </c>
      <c r="B12" s="317" t="s">
        <v>821</v>
      </c>
      <c r="C12" s="318" t="s">
        <v>822</v>
      </c>
      <c r="D12" s="74">
        <v>198.69399999999999</v>
      </c>
      <c r="E12" s="74">
        <f>132.02814+66.66586</f>
        <v>198.69400000000002</v>
      </c>
      <c r="F12" s="74"/>
      <c r="G12" s="74"/>
      <c r="H12" s="333">
        <f t="shared" ref="H12:I12" si="11">+D12+F12</f>
        <v>198.69399999999999</v>
      </c>
      <c r="I12" s="333">
        <f t="shared" si="11"/>
        <v>198.69400000000002</v>
      </c>
      <c r="J12" s="74"/>
      <c r="K12" s="74">
        <v>66.665859999999995</v>
      </c>
      <c r="L12" s="74"/>
      <c r="M12" s="341">
        <f t="shared" si="8"/>
        <v>0</v>
      </c>
      <c r="N12" s="354"/>
      <c r="O12" s="330"/>
      <c r="P12" s="341">
        <f t="shared" si="6"/>
        <v>198.69400000000002</v>
      </c>
      <c r="Q12" s="71"/>
      <c r="R12" s="71"/>
      <c r="S12" s="71"/>
      <c r="T12" s="71"/>
      <c r="U12" s="71"/>
      <c r="V12" s="71"/>
      <c r="W12" s="71"/>
      <c r="X12" s="71"/>
      <c r="Y12" s="71"/>
      <c r="Z12" s="71"/>
    </row>
    <row r="13" spans="1:26" ht="12.75" customHeight="1" x14ac:dyDescent="0.2">
      <c r="A13" s="286">
        <f t="shared" si="9"/>
        <v>7</v>
      </c>
      <c r="B13" s="317" t="s">
        <v>824</v>
      </c>
      <c r="C13" s="318" t="s">
        <v>825</v>
      </c>
      <c r="D13" s="74">
        <f>5875</f>
        <v>5875</v>
      </c>
      <c r="E13" s="74">
        <f>5875-25.162-5-0.0003</f>
        <v>5844.8377</v>
      </c>
      <c r="F13" s="74"/>
      <c r="G13" s="74"/>
      <c r="H13" s="333">
        <f t="shared" ref="H13:I13" si="12">+D13+F13</f>
        <v>5875</v>
      </c>
      <c r="I13" s="333">
        <f t="shared" si="12"/>
        <v>5844.8377</v>
      </c>
      <c r="J13" s="74"/>
      <c r="K13" s="74">
        <v>35.107999999999997</v>
      </c>
      <c r="L13" s="74"/>
      <c r="M13" s="341">
        <f t="shared" si="8"/>
        <v>30.162299999999959</v>
      </c>
      <c r="N13" s="354"/>
      <c r="O13" s="330"/>
      <c r="P13" s="341">
        <f t="shared" si="6"/>
        <v>5844.8377</v>
      </c>
      <c r="Q13" s="71"/>
      <c r="R13" s="71"/>
      <c r="S13" s="71"/>
      <c r="T13" s="71"/>
      <c r="U13" s="71"/>
      <c r="V13" s="71"/>
      <c r="W13" s="71"/>
      <c r="X13" s="71"/>
      <c r="Y13" s="71"/>
      <c r="Z13" s="71"/>
    </row>
    <row r="14" spans="1:26" ht="12.75" customHeight="1" x14ac:dyDescent="0.2">
      <c r="A14" s="286">
        <f t="shared" si="9"/>
        <v>8</v>
      </c>
      <c r="B14" s="317" t="s">
        <v>826</v>
      </c>
      <c r="C14" s="402" t="s">
        <v>827</v>
      </c>
      <c r="D14" s="74"/>
      <c r="E14" s="74"/>
      <c r="F14" s="74"/>
      <c r="G14" s="74"/>
      <c r="H14" s="333">
        <f t="shared" ref="H14:I14" si="13">+D14+F14</f>
        <v>0</v>
      </c>
      <c r="I14" s="333">
        <f t="shared" si="13"/>
        <v>0</v>
      </c>
      <c r="J14" s="74"/>
      <c r="K14" s="74"/>
      <c r="L14" s="74"/>
      <c r="M14" s="341">
        <f t="shared" si="8"/>
        <v>0</v>
      </c>
      <c r="N14" s="354"/>
      <c r="O14" s="330"/>
      <c r="P14" s="341">
        <f t="shared" si="6"/>
        <v>0</v>
      </c>
      <c r="Q14" s="71"/>
      <c r="R14" s="71"/>
      <c r="S14" s="71"/>
      <c r="T14" s="71"/>
      <c r="U14" s="71"/>
      <c r="V14" s="71"/>
      <c r="W14" s="71"/>
      <c r="X14" s="71"/>
      <c r="Y14" s="71"/>
      <c r="Z14" s="71"/>
    </row>
    <row r="15" spans="1:26" ht="12.75" customHeight="1" x14ac:dyDescent="0.2">
      <c r="A15" s="286">
        <f t="shared" si="9"/>
        <v>9</v>
      </c>
      <c r="B15" s="405" t="s">
        <v>852</v>
      </c>
      <c r="C15" s="406" t="s">
        <v>854</v>
      </c>
      <c r="D15" s="74"/>
      <c r="E15" s="74"/>
      <c r="F15" s="74"/>
      <c r="G15" s="74"/>
      <c r="H15" s="333">
        <f t="shared" ref="H15:I15" si="14">+D15+F15</f>
        <v>0</v>
      </c>
      <c r="I15" s="333">
        <f t="shared" si="14"/>
        <v>0</v>
      </c>
      <c r="J15" s="74"/>
      <c r="K15" s="74"/>
      <c r="L15" s="74"/>
      <c r="M15" s="341">
        <f t="shared" si="8"/>
        <v>0</v>
      </c>
      <c r="N15" s="354"/>
      <c r="O15" s="330"/>
      <c r="P15" s="341">
        <f t="shared" si="6"/>
        <v>0</v>
      </c>
      <c r="Q15" s="71"/>
      <c r="R15" s="71"/>
      <c r="S15" s="71"/>
      <c r="T15" s="71"/>
      <c r="U15" s="71"/>
      <c r="V15" s="71"/>
      <c r="W15" s="71"/>
      <c r="X15" s="71"/>
      <c r="Y15" s="71"/>
      <c r="Z15" s="71"/>
    </row>
    <row r="16" spans="1:26" ht="12.75" customHeight="1" x14ac:dyDescent="0.2">
      <c r="A16" s="224">
        <f t="shared" si="9"/>
        <v>10</v>
      </c>
      <c r="B16" s="866" t="s">
        <v>855</v>
      </c>
      <c r="C16" s="865"/>
      <c r="D16" s="226">
        <f t="shared" ref="D16:M16" si="15">SUM(D17:D23)</f>
        <v>7792.9390000000003</v>
      </c>
      <c r="E16" s="226">
        <f t="shared" si="15"/>
        <v>7701.3029999999999</v>
      </c>
      <c r="F16" s="226">
        <f t="shared" si="15"/>
        <v>0</v>
      </c>
      <c r="G16" s="226">
        <f t="shared" si="15"/>
        <v>0</v>
      </c>
      <c r="H16" s="226">
        <f t="shared" si="15"/>
        <v>7792.9390000000003</v>
      </c>
      <c r="I16" s="226">
        <f t="shared" si="15"/>
        <v>7701.3029999999999</v>
      </c>
      <c r="J16" s="226">
        <f t="shared" si="15"/>
        <v>0</v>
      </c>
      <c r="K16" s="226">
        <f t="shared" si="15"/>
        <v>0</v>
      </c>
      <c r="L16" s="226">
        <f t="shared" si="15"/>
        <v>0</v>
      </c>
      <c r="M16" s="230">
        <f t="shared" si="15"/>
        <v>91.636000000000422</v>
      </c>
      <c r="N16" s="182"/>
      <c r="O16" s="285">
        <f t="shared" ref="O16:P16" si="16">SUM(O17:O23)</f>
        <v>0</v>
      </c>
      <c r="P16" s="230">
        <f t="shared" si="16"/>
        <v>7701.3029999999999</v>
      </c>
      <c r="Q16" s="85"/>
      <c r="R16" s="85"/>
      <c r="S16" s="85"/>
      <c r="T16" s="85"/>
      <c r="U16" s="85"/>
      <c r="V16" s="85"/>
      <c r="W16" s="85"/>
      <c r="X16" s="85"/>
      <c r="Y16" s="85"/>
      <c r="Z16" s="85"/>
    </row>
    <row r="17" spans="1:26" ht="12.75" customHeight="1" x14ac:dyDescent="0.2">
      <c r="A17" s="365">
        <f t="shared" ref="A17:A18" si="17">A16+1</f>
        <v>11</v>
      </c>
      <c r="B17" s="227" t="s">
        <v>818</v>
      </c>
      <c r="C17" s="434" t="s">
        <v>819</v>
      </c>
      <c r="D17" s="74">
        <f>864.51+325.215+100.806+6502.408</f>
        <v>7792.9390000000003</v>
      </c>
      <c r="E17" s="74">
        <f>1290.531-19.053+6502.408-2.819-1.7-68.064</f>
        <v>7701.3029999999999</v>
      </c>
      <c r="F17" s="74"/>
      <c r="G17" s="74"/>
      <c r="H17" s="333">
        <f t="shared" ref="H17:I17" si="18">+D17+F17</f>
        <v>7792.9390000000003</v>
      </c>
      <c r="I17" s="333">
        <f t="shared" si="18"/>
        <v>7701.3029999999999</v>
      </c>
      <c r="J17" s="74"/>
      <c r="K17" s="74"/>
      <c r="L17" s="74"/>
      <c r="M17" s="341">
        <f t="shared" ref="M17:M23" si="19">+H17-I17</f>
        <v>91.636000000000422</v>
      </c>
      <c r="N17" s="354"/>
      <c r="O17" s="330"/>
      <c r="P17" s="341">
        <f t="shared" ref="P17:P23" si="20">+I17+O17</f>
        <v>7701.3029999999999</v>
      </c>
      <c r="Q17" s="85"/>
      <c r="R17" s="85"/>
      <c r="S17" s="85"/>
      <c r="T17" s="85"/>
      <c r="U17" s="85"/>
      <c r="V17" s="85"/>
      <c r="W17" s="85"/>
      <c r="X17" s="85"/>
      <c r="Y17" s="85"/>
      <c r="Z17" s="85"/>
    </row>
    <row r="18" spans="1:26" ht="12.75" customHeight="1" x14ac:dyDescent="0.2">
      <c r="A18" s="286">
        <f t="shared" si="17"/>
        <v>12</v>
      </c>
      <c r="B18" s="317" t="s">
        <v>886</v>
      </c>
      <c r="C18" s="443" t="s">
        <v>887</v>
      </c>
      <c r="D18" s="74"/>
      <c r="E18" s="74"/>
      <c r="F18" s="74"/>
      <c r="G18" s="74"/>
      <c r="H18" s="333">
        <f t="shared" ref="H18:I18" si="21">+D18+F18</f>
        <v>0</v>
      </c>
      <c r="I18" s="333">
        <f t="shared" si="21"/>
        <v>0</v>
      </c>
      <c r="J18" s="74"/>
      <c r="K18" s="74"/>
      <c r="L18" s="74"/>
      <c r="M18" s="341">
        <f t="shared" si="19"/>
        <v>0</v>
      </c>
      <c r="N18" s="354"/>
      <c r="O18" s="330"/>
      <c r="P18" s="341">
        <f t="shared" si="20"/>
        <v>0</v>
      </c>
      <c r="Q18" s="71"/>
      <c r="R18" s="71"/>
      <c r="S18" s="71"/>
      <c r="T18" s="71"/>
      <c r="U18" s="71"/>
      <c r="V18" s="71"/>
      <c r="W18" s="71"/>
      <c r="X18" s="71"/>
      <c r="Y18" s="71"/>
      <c r="Z18" s="71"/>
    </row>
    <row r="19" spans="1:26" ht="12.75" customHeight="1" x14ac:dyDescent="0.2">
      <c r="A19" s="286">
        <f t="shared" ref="A19:A24" si="22">+A18+1</f>
        <v>13</v>
      </c>
      <c r="B19" s="317" t="s">
        <v>824</v>
      </c>
      <c r="C19" s="443" t="s">
        <v>899</v>
      </c>
      <c r="D19" s="74"/>
      <c r="E19" s="74"/>
      <c r="F19" s="74"/>
      <c r="G19" s="74"/>
      <c r="H19" s="333">
        <f t="shared" ref="H19:I19" si="23">+D19+F19</f>
        <v>0</v>
      </c>
      <c r="I19" s="333">
        <f t="shared" si="23"/>
        <v>0</v>
      </c>
      <c r="J19" s="74"/>
      <c r="K19" s="74"/>
      <c r="L19" s="74"/>
      <c r="M19" s="341">
        <f t="shared" si="19"/>
        <v>0</v>
      </c>
      <c r="N19" s="354"/>
      <c r="O19" s="330"/>
      <c r="P19" s="341">
        <f t="shared" si="20"/>
        <v>0</v>
      </c>
      <c r="Q19" s="71"/>
      <c r="R19" s="71"/>
      <c r="S19" s="71"/>
      <c r="T19" s="71"/>
      <c r="U19" s="71"/>
      <c r="V19" s="71"/>
      <c r="W19" s="71"/>
      <c r="X19" s="71"/>
      <c r="Y19" s="71"/>
      <c r="Z19" s="71"/>
    </row>
    <row r="20" spans="1:26" ht="12.75" customHeight="1" x14ac:dyDescent="0.2">
      <c r="A20" s="286">
        <f t="shared" si="22"/>
        <v>14</v>
      </c>
      <c r="B20" s="317" t="s">
        <v>900</v>
      </c>
      <c r="C20" s="443" t="s">
        <v>901</v>
      </c>
      <c r="D20" s="74">
        <v>0</v>
      </c>
      <c r="E20" s="74"/>
      <c r="F20" s="74"/>
      <c r="G20" s="74"/>
      <c r="H20" s="333">
        <f t="shared" ref="H20:I20" si="24">+D20+F20</f>
        <v>0</v>
      </c>
      <c r="I20" s="333">
        <f t="shared" si="24"/>
        <v>0</v>
      </c>
      <c r="J20" s="74"/>
      <c r="K20" s="74"/>
      <c r="L20" s="74"/>
      <c r="M20" s="341">
        <f t="shared" si="19"/>
        <v>0</v>
      </c>
      <c r="N20" s="354"/>
      <c r="O20" s="330"/>
      <c r="P20" s="341">
        <f t="shared" si="20"/>
        <v>0</v>
      </c>
      <c r="Q20" s="71"/>
      <c r="R20" s="71"/>
      <c r="S20" s="71"/>
      <c r="T20" s="71"/>
      <c r="U20" s="71"/>
      <c r="V20" s="71"/>
      <c r="W20" s="71"/>
      <c r="X20" s="71"/>
      <c r="Y20" s="71"/>
      <c r="Z20" s="71"/>
    </row>
    <row r="21" spans="1:26" ht="12.75" customHeight="1" x14ac:dyDescent="0.2">
      <c r="A21" s="286">
        <f t="shared" si="22"/>
        <v>15</v>
      </c>
      <c r="B21" s="317" t="s">
        <v>900</v>
      </c>
      <c r="C21" s="443" t="s">
        <v>901</v>
      </c>
      <c r="D21" s="74">
        <v>0</v>
      </c>
      <c r="E21" s="74"/>
      <c r="F21" s="74"/>
      <c r="G21" s="74"/>
      <c r="H21" s="333">
        <f t="shared" ref="H21:I21" si="25">+D21+F21</f>
        <v>0</v>
      </c>
      <c r="I21" s="333">
        <f t="shared" si="25"/>
        <v>0</v>
      </c>
      <c r="J21" s="74"/>
      <c r="K21" s="74"/>
      <c r="L21" s="74"/>
      <c r="M21" s="341">
        <f t="shared" si="19"/>
        <v>0</v>
      </c>
      <c r="N21" s="354"/>
      <c r="O21" s="330"/>
      <c r="P21" s="341">
        <f t="shared" si="20"/>
        <v>0</v>
      </c>
      <c r="Q21" s="71"/>
      <c r="R21" s="71"/>
      <c r="S21" s="71"/>
      <c r="T21" s="71"/>
      <c r="U21" s="71"/>
      <c r="V21" s="71"/>
      <c r="W21" s="71"/>
      <c r="X21" s="71"/>
      <c r="Y21" s="71"/>
      <c r="Z21" s="71"/>
    </row>
    <row r="22" spans="1:26" ht="12.75" customHeight="1" x14ac:dyDescent="0.2">
      <c r="A22" s="286">
        <f t="shared" si="22"/>
        <v>16</v>
      </c>
      <c r="B22" s="405" t="s">
        <v>764</v>
      </c>
      <c r="C22" s="467" t="s">
        <v>904</v>
      </c>
      <c r="D22" s="74"/>
      <c r="E22" s="74"/>
      <c r="F22" s="74"/>
      <c r="G22" s="74"/>
      <c r="H22" s="333">
        <f t="shared" ref="H22:I22" si="26">+D22+F22</f>
        <v>0</v>
      </c>
      <c r="I22" s="333">
        <f t="shared" si="26"/>
        <v>0</v>
      </c>
      <c r="J22" s="74"/>
      <c r="K22" s="74"/>
      <c r="L22" s="74"/>
      <c r="M22" s="341">
        <f t="shared" si="19"/>
        <v>0</v>
      </c>
      <c r="N22" s="354"/>
      <c r="O22" s="330"/>
      <c r="P22" s="341">
        <f t="shared" si="20"/>
        <v>0</v>
      </c>
      <c r="Q22" s="71"/>
      <c r="R22" s="71"/>
      <c r="S22" s="71"/>
      <c r="T22" s="71"/>
      <c r="U22" s="71"/>
      <c r="V22" s="71"/>
      <c r="W22" s="71"/>
      <c r="X22" s="71"/>
      <c r="Y22" s="71"/>
      <c r="Z22" s="71"/>
    </row>
    <row r="23" spans="1:26" ht="12.75" customHeight="1" x14ac:dyDescent="0.2">
      <c r="A23" s="286">
        <f t="shared" si="22"/>
        <v>17</v>
      </c>
      <c r="B23" s="405"/>
      <c r="C23" s="467" t="s">
        <v>905</v>
      </c>
      <c r="D23" s="74"/>
      <c r="E23" s="74"/>
      <c r="F23" s="74"/>
      <c r="G23" s="74"/>
      <c r="H23" s="333">
        <f t="shared" ref="H23:I23" si="27">+D23+F23</f>
        <v>0</v>
      </c>
      <c r="I23" s="333">
        <f t="shared" si="27"/>
        <v>0</v>
      </c>
      <c r="J23" s="74"/>
      <c r="K23" s="74"/>
      <c r="L23" s="74"/>
      <c r="M23" s="341">
        <f t="shared" si="19"/>
        <v>0</v>
      </c>
      <c r="N23" s="354"/>
      <c r="O23" s="330"/>
      <c r="P23" s="341">
        <f t="shared" si="20"/>
        <v>0</v>
      </c>
      <c r="Q23" s="71"/>
      <c r="R23" s="71"/>
      <c r="S23" s="71"/>
      <c r="T23" s="71"/>
      <c r="U23" s="71"/>
      <c r="V23" s="71"/>
      <c r="W23" s="71"/>
      <c r="X23" s="71"/>
      <c r="Y23" s="71"/>
      <c r="Z23" s="71"/>
    </row>
    <row r="24" spans="1:26" ht="12.75" customHeight="1" x14ac:dyDescent="0.2">
      <c r="A24" s="471">
        <f t="shared" si="22"/>
        <v>18</v>
      </c>
      <c r="B24" s="866" t="s">
        <v>906</v>
      </c>
      <c r="C24" s="865"/>
      <c r="D24" s="226">
        <f t="shared" ref="D24:M24" si="28">SUM(D25:D36)</f>
        <v>490</v>
      </c>
      <c r="E24" s="226">
        <f t="shared" si="28"/>
        <v>490</v>
      </c>
      <c r="F24" s="226">
        <f t="shared" si="28"/>
        <v>0</v>
      </c>
      <c r="G24" s="226">
        <f t="shared" si="28"/>
        <v>0</v>
      </c>
      <c r="H24" s="226">
        <f t="shared" si="28"/>
        <v>490</v>
      </c>
      <c r="I24" s="226">
        <f t="shared" si="28"/>
        <v>490</v>
      </c>
      <c r="J24" s="226">
        <f t="shared" si="28"/>
        <v>0</v>
      </c>
      <c r="K24" s="226">
        <f t="shared" si="28"/>
        <v>0</v>
      </c>
      <c r="L24" s="226">
        <f t="shared" si="28"/>
        <v>0</v>
      </c>
      <c r="M24" s="230">
        <f t="shared" si="28"/>
        <v>0</v>
      </c>
      <c r="N24" s="217"/>
      <c r="O24" s="285">
        <f t="shared" ref="O24:P24" si="29">SUM(O25:O36)</f>
        <v>0</v>
      </c>
      <c r="P24" s="230">
        <f t="shared" si="29"/>
        <v>490</v>
      </c>
      <c r="Q24" s="221"/>
      <c r="R24" s="221"/>
      <c r="S24" s="221"/>
      <c r="T24" s="221"/>
      <c r="U24" s="221"/>
      <c r="V24" s="221"/>
      <c r="W24" s="221"/>
      <c r="X24" s="221"/>
      <c r="Y24" s="221"/>
      <c r="Z24" s="221"/>
    </row>
    <row r="25" spans="1:26" ht="12.75" customHeight="1" x14ac:dyDescent="0.2">
      <c r="A25" s="286">
        <f t="shared" ref="A25:A41" si="30">A24+1</f>
        <v>19</v>
      </c>
      <c r="B25" s="414" t="s">
        <v>916</v>
      </c>
      <c r="C25" s="443"/>
      <c r="D25" s="74"/>
      <c r="E25" s="74"/>
      <c r="F25" s="74"/>
      <c r="G25" s="74"/>
      <c r="H25" s="333">
        <f t="shared" ref="H25:I25" si="31">+D25+F25</f>
        <v>0</v>
      </c>
      <c r="I25" s="333">
        <f t="shared" si="31"/>
        <v>0</v>
      </c>
      <c r="J25" s="74"/>
      <c r="K25" s="74"/>
      <c r="L25" s="74"/>
      <c r="M25" s="341">
        <f t="shared" ref="M25:M36" si="32">+H25-I25</f>
        <v>0</v>
      </c>
      <c r="N25" s="217"/>
      <c r="O25" s="330"/>
      <c r="P25" s="341">
        <f t="shared" ref="P25:P36" si="33">+I25+O25</f>
        <v>0</v>
      </c>
      <c r="Q25" s="221"/>
      <c r="R25" s="221"/>
      <c r="S25" s="221"/>
      <c r="T25" s="221"/>
      <c r="U25" s="221"/>
      <c r="V25" s="221"/>
      <c r="W25" s="221"/>
      <c r="X25" s="221"/>
      <c r="Y25" s="221"/>
      <c r="Z25" s="221"/>
    </row>
    <row r="26" spans="1:26" ht="12.75" customHeight="1" x14ac:dyDescent="0.2">
      <c r="A26" s="286">
        <f t="shared" si="30"/>
        <v>20</v>
      </c>
      <c r="B26" s="414" t="s">
        <v>917</v>
      </c>
      <c r="C26" s="443"/>
      <c r="D26" s="74">
        <v>490</v>
      </c>
      <c r="E26" s="74">
        <v>490</v>
      </c>
      <c r="F26" s="74"/>
      <c r="G26" s="74"/>
      <c r="H26" s="333">
        <f t="shared" ref="H26:I26" si="34">+D26+F26</f>
        <v>490</v>
      </c>
      <c r="I26" s="333">
        <f t="shared" si="34"/>
        <v>490</v>
      </c>
      <c r="J26" s="74"/>
      <c r="K26" s="74"/>
      <c r="L26" s="74"/>
      <c r="M26" s="341">
        <f t="shared" si="32"/>
        <v>0</v>
      </c>
      <c r="N26" s="217"/>
      <c r="O26" s="330"/>
      <c r="P26" s="341">
        <f t="shared" si="33"/>
        <v>490</v>
      </c>
      <c r="Q26" s="221"/>
      <c r="R26" s="221"/>
      <c r="S26" s="221"/>
      <c r="T26" s="221"/>
      <c r="U26" s="221"/>
      <c r="V26" s="221"/>
      <c r="W26" s="221"/>
      <c r="X26" s="221"/>
      <c r="Y26" s="221"/>
      <c r="Z26" s="221"/>
    </row>
    <row r="27" spans="1:26" ht="12.75" customHeight="1" x14ac:dyDescent="0.2">
      <c r="A27" s="286">
        <f t="shared" si="30"/>
        <v>21</v>
      </c>
      <c r="B27" s="414" t="s">
        <v>920</v>
      </c>
      <c r="C27" s="443"/>
      <c r="D27" s="74"/>
      <c r="E27" s="74"/>
      <c r="F27" s="74"/>
      <c r="G27" s="74"/>
      <c r="H27" s="333">
        <f t="shared" ref="H27:I27" si="35">+D27+F27</f>
        <v>0</v>
      </c>
      <c r="I27" s="333">
        <f t="shared" si="35"/>
        <v>0</v>
      </c>
      <c r="J27" s="74"/>
      <c r="K27" s="74"/>
      <c r="L27" s="74"/>
      <c r="M27" s="341">
        <f t="shared" si="32"/>
        <v>0</v>
      </c>
      <c r="N27" s="217"/>
      <c r="O27" s="330"/>
      <c r="P27" s="341">
        <f t="shared" si="33"/>
        <v>0</v>
      </c>
      <c r="Q27" s="221"/>
      <c r="R27" s="221"/>
      <c r="S27" s="221"/>
      <c r="T27" s="221"/>
      <c r="U27" s="221"/>
      <c r="V27" s="221"/>
      <c r="W27" s="221"/>
      <c r="X27" s="221"/>
      <c r="Y27" s="221"/>
      <c r="Z27" s="221"/>
    </row>
    <row r="28" spans="1:26" ht="12.75" customHeight="1" x14ac:dyDescent="0.2">
      <c r="A28" s="286">
        <f t="shared" si="30"/>
        <v>22</v>
      </c>
      <c r="B28" s="414" t="s">
        <v>922</v>
      </c>
      <c r="C28" s="443"/>
      <c r="D28" s="74"/>
      <c r="E28" s="74"/>
      <c r="F28" s="74"/>
      <c r="G28" s="74"/>
      <c r="H28" s="333">
        <f t="shared" ref="H28:I28" si="36">+D28+F28</f>
        <v>0</v>
      </c>
      <c r="I28" s="333">
        <f t="shared" si="36"/>
        <v>0</v>
      </c>
      <c r="J28" s="74"/>
      <c r="K28" s="74"/>
      <c r="L28" s="74"/>
      <c r="M28" s="341">
        <f t="shared" si="32"/>
        <v>0</v>
      </c>
      <c r="N28" s="217"/>
      <c r="O28" s="330"/>
      <c r="P28" s="341">
        <f t="shared" si="33"/>
        <v>0</v>
      </c>
      <c r="Q28" s="221"/>
      <c r="R28" s="221"/>
      <c r="S28" s="221"/>
      <c r="T28" s="221"/>
      <c r="U28" s="221"/>
      <c r="V28" s="221"/>
      <c r="W28" s="221"/>
      <c r="X28" s="221"/>
      <c r="Y28" s="221"/>
      <c r="Z28" s="221"/>
    </row>
    <row r="29" spans="1:26" ht="12.75" customHeight="1" x14ac:dyDescent="0.2">
      <c r="A29" s="286">
        <f t="shared" si="30"/>
        <v>23</v>
      </c>
      <c r="B29" s="414" t="s">
        <v>930</v>
      </c>
      <c r="C29" s="443"/>
      <c r="D29" s="74"/>
      <c r="E29" s="74"/>
      <c r="F29" s="74"/>
      <c r="G29" s="74"/>
      <c r="H29" s="333">
        <f t="shared" ref="H29:I29" si="37">+D29+F29</f>
        <v>0</v>
      </c>
      <c r="I29" s="333">
        <f t="shared" si="37"/>
        <v>0</v>
      </c>
      <c r="J29" s="74"/>
      <c r="K29" s="74"/>
      <c r="L29" s="74"/>
      <c r="M29" s="341">
        <f t="shared" si="32"/>
        <v>0</v>
      </c>
      <c r="N29" s="217"/>
      <c r="O29" s="330"/>
      <c r="P29" s="341">
        <f t="shared" si="33"/>
        <v>0</v>
      </c>
      <c r="Q29" s="221"/>
      <c r="R29" s="221"/>
      <c r="S29" s="221"/>
      <c r="T29" s="221"/>
      <c r="U29" s="221"/>
      <c r="V29" s="221"/>
      <c r="W29" s="221"/>
      <c r="X29" s="221"/>
      <c r="Y29" s="221"/>
      <c r="Z29" s="221"/>
    </row>
    <row r="30" spans="1:26" ht="12.75" customHeight="1" x14ac:dyDescent="0.2">
      <c r="A30" s="286">
        <f t="shared" si="30"/>
        <v>24</v>
      </c>
      <c r="B30" s="414" t="s">
        <v>932</v>
      </c>
      <c r="C30" s="443"/>
      <c r="D30" s="74"/>
      <c r="E30" s="74"/>
      <c r="F30" s="74"/>
      <c r="G30" s="74"/>
      <c r="H30" s="333">
        <f t="shared" ref="H30:I30" si="38">+D30+F30</f>
        <v>0</v>
      </c>
      <c r="I30" s="333">
        <f t="shared" si="38"/>
        <v>0</v>
      </c>
      <c r="J30" s="74"/>
      <c r="K30" s="74"/>
      <c r="L30" s="74"/>
      <c r="M30" s="341">
        <f t="shared" si="32"/>
        <v>0</v>
      </c>
      <c r="N30" s="217"/>
      <c r="O30" s="330"/>
      <c r="P30" s="341">
        <f t="shared" si="33"/>
        <v>0</v>
      </c>
      <c r="Q30" s="221"/>
      <c r="R30" s="221"/>
      <c r="S30" s="221"/>
      <c r="T30" s="221"/>
      <c r="U30" s="221"/>
      <c r="V30" s="221"/>
      <c r="W30" s="221"/>
      <c r="X30" s="221"/>
      <c r="Y30" s="221"/>
      <c r="Z30" s="221"/>
    </row>
    <row r="31" spans="1:26" ht="12.75" customHeight="1" x14ac:dyDescent="0.2">
      <c r="A31" s="286">
        <f t="shared" si="30"/>
        <v>25</v>
      </c>
      <c r="B31" s="414" t="s">
        <v>937</v>
      </c>
      <c r="C31" s="443"/>
      <c r="D31" s="74"/>
      <c r="E31" s="74"/>
      <c r="F31" s="74"/>
      <c r="G31" s="74"/>
      <c r="H31" s="333">
        <f t="shared" ref="H31:I31" si="39">+D31+F31</f>
        <v>0</v>
      </c>
      <c r="I31" s="333">
        <f t="shared" si="39"/>
        <v>0</v>
      </c>
      <c r="J31" s="74"/>
      <c r="K31" s="74"/>
      <c r="L31" s="74"/>
      <c r="M31" s="341">
        <f t="shared" si="32"/>
        <v>0</v>
      </c>
      <c r="N31" s="217"/>
      <c r="O31" s="330"/>
      <c r="P31" s="341">
        <f t="shared" si="33"/>
        <v>0</v>
      </c>
      <c r="Q31" s="221"/>
      <c r="R31" s="221"/>
      <c r="S31" s="221"/>
      <c r="T31" s="221"/>
      <c r="U31" s="221"/>
      <c r="V31" s="221"/>
      <c r="W31" s="221"/>
      <c r="X31" s="221"/>
      <c r="Y31" s="221"/>
      <c r="Z31" s="221"/>
    </row>
    <row r="32" spans="1:26" ht="12.75" customHeight="1" x14ac:dyDescent="0.2">
      <c r="A32" s="286">
        <f t="shared" si="30"/>
        <v>26</v>
      </c>
      <c r="B32" s="414" t="s">
        <v>939</v>
      </c>
      <c r="C32" s="443"/>
      <c r="D32" s="74"/>
      <c r="E32" s="74"/>
      <c r="F32" s="74"/>
      <c r="G32" s="74"/>
      <c r="H32" s="333">
        <f t="shared" ref="H32:I32" si="40">+D32+F32</f>
        <v>0</v>
      </c>
      <c r="I32" s="333">
        <f t="shared" si="40"/>
        <v>0</v>
      </c>
      <c r="J32" s="74"/>
      <c r="K32" s="74"/>
      <c r="L32" s="74"/>
      <c r="M32" s="341">
        <f t="shared" si="32"/>
        <v>0</v>
      </c>
      <c r="N32" s="217"/>
      <c r="O32" s="330"/>
      <c r="P32" s="341">
        <f t="shared" si="33"/>
        <v>0</v>
      </c>
      <c r="Q32" s="221"/>
      <c r="R32" s="221"/>
      <c r="S32" s="221"/>
      <c r="T32" s="221"/>
      <c r="U32" s="221"/>
      <c r="V32" s="221"/>
      <c r="W32" s="221"/>
      <c r="X32" s="221"/>
      <c r="Y32" s="221"/>
      <c r="Z32" s="221"/>
    </row>
    <row r="33" spans="1:26" ht="12.75" customHeight="1" x14ac:dyDescent="0.2">
      <c r="A33" s="286">
        <f t="shared" si="30"/>
        <v>27</v>
      </c>
      <c r="B33" s="414" t="s">
        <v>941</v>
      </c>
      <c r="C33" s="443"/>
      <c r="D33" s="74"/>
      <c r="E33" s="74"/>
      <c r="F33" s="74"/>
      <c r="G33" s="74"/>
      <c r="H33" s="333">
        <f t="shared" ref="H33:I33" si="41">+D33+F33</f>
        <v>0</v>
      </c>
      <c r="I33" s="333">
        <f t="shared" si="41"/>
        <v>0</v>
      </c>
      <c r="J33" s="74"/>
      <c r="K33" s="74"/>
      <c r="L33" s="74"/>
      <c r="M33" s="341">
        <f t="shared" si="32"/>
        <v>0</v>
      </c>
      <c r="N33" s="217"/>
      <c r="O33" s="330"/>
      <c r="P33" s="341">
        <f t="shared" si="33"/>
        <v>0</v>
      </c>
      <c r="Q33" s="221"/>
      <c r="R33" s="221"/>
      <c r="S33" s="221"/>
      <c r="T33" s="221"/>
      <c r="U33" s="221"/>
      <c r="V33" s="221"/>
      <c r="W33" s="221"/>
      <c r="X33" s="221"/>
      <c r="Y33" s="221"/>
      <c r="Z33" s="221"/>
    </row>
    <row r="34" spans="1:26" ht="12.75" customHeight="1" x14ac:dyDescent="0.2">
      <c r="A34" s="286">
        <f t="shared" si="30"/>
        <v>28</v>
      </c>
      <c r="B34" s="414" t="s">
        <v>948</v>
      </c>
      <c r="C34" s="443"/>
      <c r="D34" s="74"/>
      <c r="E34" s="74"/>
      <c r="F34" s="74"/>
      <c r="G34" s="74"/>
      <c r="H34" s="333">
        <f t="shared" ref="H34:I34" si="42">+D34+F34</f>
        <v>0</v>
      </c>
      <c r="I34" s="333">
        <f t="shared" si="42"/>
        <v>0</v>
      </c>
      <c r="J34" s="74"/>
      <c r="K34" s="74"/>
      <c r="L34" s="74"/>
      <c r="M34" s="341">
        <f t="shared" si="32"/>
        <v>0</v>
      </c>
      <c r="N34" s="217"/>
      <c r="O34" s="330"/>
      <c r="P34" s="341">
        <f t="shared" si="33"/>
        <v>0</v>
      </c>
      <c r="Q34" s="221"/>
      <c r="R34" s="221"/>
      <c r="S34" s="221"/>
      <c r="T34" s="221"/>
      <c r="U34" s="221"/>
      <c r="V34" s="221"/>
      <c r="W34" s="221"/>
      <c r="X34" s="221"/>
      <c r="Y34" s="221"/>
      <c r="Z34" s="221"/>
    </row>
    <row r="35" spans="1:26" ht="12.75" customHeight="1" x14ac:dyDescent="0.2">
      <c r="A35" s="286">
        <f t="shared" si="30"/>
        <v>29</v>
      </c>
      <c r="B35" s="503" t="s">
        <v>955</v>
      </c>
      <c r="C35" s="467"/>
      <c r="D35" s="74"/>
      <c r="E35" s="74"/>
      <c r="F35" s="74"/>
      <c r="G35" s="74"/>
      <c r="H35" s="333">
        <f t="shared" ref="H35:I35" si="43">+D35+F35</f>
        <v>0</v>
      </c>
      <c r="I35" s="333">
        <f t="shared" si="43"/>
        <v>0</v>
      </c>
      <c r="J35" s="74"/>
      <c r="K35" s="74"/>
      <c r="L35" s="74"/>
      <c r="M35" s="341">
        <f t="shared" si="32"/>
        <v>0</v>
      </c>
      <c r="N35" s="217"/>
      <c r="O35" s="330"/>
      <c r="P35" s="341">
        <f t="shared" si="33"/>
        <v>0</v>
      </c>
      <c r="Q35" s="221"/>
      <c r="R35" s="221"/>
      <c r="S35" s="221"/>
      <c r="T35" s="221"/>
      <c r="U35" s="221"/>
      <c r="V35" s="221"/>
      <c r="W35" s="221"/>
      <c r="X35" s="221"/>
      <c r="Y35" s="221"/>
      <c r="Z35" s="221"/>
    </row>
    <row r="36" spans="1:26" ht="12.75" customHeight="1" x14ac:dyDescent="0.2">
      <c r="A36" s="286">
        <f t="shared" si="30"/>
        <v>30</v>
      </c>
      <c r="B36" s="503" t="s">
        <v>964</v>
      </c>
      <c r="C36" s="467"/>
      <c r="D36" s="74"/>
      <c r="E36" s="74"/>
      <c r="F36" s="74"/>
      <c r="G36" s="74"/>
      <c r="H36" s="333">
        <f t="shared" ref="H36:I36" si="44">+D36+F36</f>
        <v>0</v>
      </c>
      <c r="I36" s="333">
        <f t="shared" si="44"/>
        <v>0</v>
      </c>
      <c r="J36" s="74"/>
      <c r="K36" s="74"/>
      <c r="L36" s="74"/>
      <c r="M36" s="341">
        <f t="shared" si="32"/>
        <v>0</v>
      </c>
      <c r="N36" s="217"/>
      <c r="O36" s="330"/>
      <c r="P36" s="341">
        <f t="shared" si="33"/>
        <v>0</v>
      </c>
      <c r="Q36" s="221"/>
      <c r="R36" s="221"/>
      <c r="S36" s="221"/>
      <c r="T36" s="221"/>
      <c r="U36" s="221"/>
      <c r="V36" s="221"/>
      <c r="W36" s="221"/>
      <c r="X36" s="221"/>
      <c r="Y36" s="221"/>
      <c r="Z36" s="221"/>
    </row>
    <row r="37" spans="1:26" ht="12.75" customHeight="1" x14ac:dyDescent="0.2">
      <c r="A37" s="471">
        <f t="shared" si="30"/>
        <v>31</v>
      </c>
      <c r="B37" s="866" t="s">
        <v>929</v>
      </c>
      <c r="C37" s="865"/>
      <c r="D37" s="226">
        <f t="shared" ref="D37:M37" si="45">+D38+D39+D40</f>
        <v>0</v>
      </c>
      <c r="E37" s="226">
        <f t="shared" si="45"/>
        <v>0</v>
      </c>
      <c r="F37" s="226">
        <f t="shared" si="45"/>
        <v>0</v>
      </c>
      <c r="G37" s="226">
        <f t="shared" si="45"/>
        <v>0</v>
      </c>
      <c r="H37" s="226">
        <f t="shared" si="45"/>
        <v>0</v>
      </c>
      <c r="I37" s="226">
        <f t="shared" si="45"/>
        <v>0</v>
      </c>
      <c r="J37" s="226">
        <f t="shared" si="45"/>
        <v>0</v>
      </c>
      <c r="K37" s="226">
        <f t="shared" si="45"/>
        <v>0</v>
      </c>
      <c r="L37" s="226">
        <f t="shared" si="45"/>
        <v>0</v>
      </c>
      <c r="M37" s="230">
        <f t="shared" si="45"/>
        <v>0</v>
      </c>
      <c r="N37" s="217"/>
      <c r="O37" s="285">
        <f t="shared" ref="O37:P37" si="46">+O38+O39+O40</f>
        <v>0</v>
      </c>
      <c r="P37" s="230">
        <f t="shared" si="46"/>
        <v>0</v>
      </c>
      <c r="Q37" s="71"/>
      <c r="R37" s="71"/>
      <c r="S37" s="71"/>
      <c r="T37" s="71"/>
      <c r="U37" s="71"/>
      <c r="V37" s="71"/>
      <c r="W37" s="71"/>
      <c r="X37" s="71"/>
      <c r="Y37" s="71"/>
      <c r="Z37" s="71"/>
    </row>
    <row r="38" spans="1:26" ht="12.75" customHeight="1" x14ac:dyDescent="0.2">
      <c r="A38" s="286">
        <f t="shared" si="30"/>
        <v>32</v>
      </c>
      <c r="B38" s="867" t="s">
        <v>968</v>
      </c>
      <c r="C38" s="865"/>
      <c r="D38" s="74"/>
      <c r="E38" s="74"/>
      <c r="F38" s="74"/>
      <c r="G38" s="74"/>
      <c r="H38" s="333">
        <f t="shared" ref="H38:I38" si="47">+D38+F38</f>
        <v>0</v>
      </c>
      <c r="I38" s="333">
        <f t="shared" si="47"/>
        <v>0</v>
      </c>
      <c r="J38" s="74"/>
      <c r="K38" s="74"/>
      <c r="L38" s="74"/>
      <c r="M38" s="341">
        <f t="shared" ref="M38:M40" si="48">+H38-I38</f>
        <v>0</v>
      </c>
      <c r="N38" s="182"/>
      <c r="O38" s="330"/>
      <c r="P38" s="341">
        <f t="shared" ref="P38:P40" si="49">+I38+O38</f>
        <v>0</v>
      </c>
      <c r="Q38" s="71"/>
      <c r="R38" s="71"/>
      <c r="S38" s="71"/>
      <c r="T38" s="71"/>
      <c r="U38" s="71"/>
      <c r="V38" s="71"/>
      <c r="W38" s="71"/>
      <c r="X38" s="71"/>
      <c r="Y38" s="71"/>
      <c r="Z38" s="71"/>
    </row>
    <row r="39" spans="1:26" ht="12.75" customHeight="1" x14ac:dyDescent="0.2">
      <c r="A39" s="286">
        <f t="shared" si="30"/>
        <v>33</v>
      </c>
      <c r="B39" s="867" t="s">
        <v>972</v>
      </c>
      <c r="C39" s="865"/>
      <c r="D39" s="74"/>
      <c r="E39" s="672"/>
      <c r="F39" s="74"/>
      <c r="G39" s="74"/>
      <c r="H39" s="333">
        <f t="shared" ref="H39:I39" si="50">+D39+F39</f>
        <v>0</v>
      </c>
      <c r="I39" s="333">
        <f t="shared" si="50"/>
        <v>0</v>
      </c>
      <c r="J39" s="74"/>
      <c r="K39" s="74"/>
      <c r="L39" s="74"/>
      <c r="M39" s="341">
        <f t="shared" si="48"/>
        <v>0</v>
      </c>
      <c r="N39" s="182"/>
      <c r="O39" s="330"/>
      <c r="P39" s="341">
        <f t="shared" si="49"/>
        <v>0</v>
      </c>
      <c r="Q39" s="71"/>
      <c r="R39" s="71"/>
      <c r="S39" s="71"/>
      <c r="T39" s="71"/>
      <c r="U39" s="71"/>
      <c r="V39" s="71"/>
      <c r="W39" s="71"/>
      <c r="X39" s="71"/>
      <c r="Y39" s="71"/>
      <c r="Z39" s="71"/>
    </row>
    <row r="40" spans="1:26" ht="12.75" customHeight="1" x14ac:dyDescent="0.2">
      <c r="A40" s="286">
        <f t="shared" si="30"/>
        <v>34</v>
      </c>
      <c r="B40" s="867" t="s">
        <v>976</v>
      </c>
      <c r="C40" s="865"/>
      <c r="D40" s="74"/>
      <c r="E40" s="74"/>
      <c r="F40" s="74"/>
      <c r="G40" s="74"/>
      <c r="H40" s="333">
        <f t="shared" ref="H40:I40" si="51">+D40+F40</f>
        <v>0</v>
      </c>
      <c r="I40" s="333">
        <f t="shared" si="51"/>
        <v>0</v>
      </c>
      <c r="J40" s="74"/>
      <c r="K40" s="74"/>
      <c r="L40" s="74"/>
      <c r="M40" s="341">
        <f t="shared" si="48"/>
        <v>0</v>
      </c>
      <c r="N40" s="182"/>
      <c r="O40" s="330"/>
      <c r="P40" s="341">
        <f t="shared" si="49"/>
        <v>0</v>
      </c>
      <c r="Q40" s="71"/>
      <c r="R40" s="71"/>
      <c r="S40" s="71"/>
      <c r="T40" s="71"/>
      <c r="U40" s="71"/>
      <c r="V40" s="71"/>
      <c r="W40" s="71"/>
      <c r="X40" s="71"/>
      <c r="Y40" s="71"/>
      <c r="Z40" s="71"/>
    </row>
    <row r="41" spans="1:26" ht="12.75" customHeight="1" x14ac:dyDescent="0.2">
      <c r="A41" s="471">
        <f t="shared" si="30"/>
        <v>35</v>
      </c>
      <c r="B41" s="866" t="s">
        <v>978</v>
      </c>
      <c r="C41" s="865"/>
      <c r="D41" s="226">
        <f t="shared" ref="D41:M41" si="52">SUM(D42,D44,D48)</f>
        <v>0</v>
      </c>
      <c r="E41" s="226">
        <f t="shared" si="52"/>
        <v>0</v>
      </c>
      <c r="F41" s="226">
        <f t="shared" si="52"/>
        <v>0</v>
      </c>
      <c r="G41" s="226">
        <f t="shared" si="52"/>
        <v>0</v>
      </c>
      <c r="H41" s="226">
        <f t="shared" si="52"/>
        <v>0</v>
      </c>
      <c r="I41" s="226">
        <f t="shared" si="52"/>
        <v>0</v>
      </c>
      <c r="J41" s="226">
        <f t="shared" si="52"/>
        <v>0</v>
      </c>
      <c r="K41" s="226">
        <f t="shared" si="52"/>
        <v>0</v>
      </c>
      <c r="L41" s="226">
        <f t="shared" si="52"/>
        <v>0</v>
      </c>
      <c r="M41" s="230">
        <f t="shared" si="52"/>
        <v>0</v>
      </c>
      <c r="N41" s="217"/>
      <c r="O41" s="285">
        <f t="shared" ref="O41:P41" si="53">SUM(O42,O44,O48)</f>
        <v>0</v>
      </c>
      <c r="P41" s="230">
        <f t="shared" si="53"/>
        <v>0</v>
      </c>
      <c r="Q41" s="71"/>
      <c r="R41" s="71"/>
      <c r="S41" s="71"/>
      <c r="T41" s="71"/>
      <c r="U41" s="71"/>
      <c r="V41" s="71"/>
      <c r="W41" s="71"/>
      <c r="X41" s="71"/>
      <c r="Y41" s="71"/>
      <c r="Z41" s="71"/>
    </row>
    <row r="42" spans="1:26" ht="12.75" customHeight="1" x14ac:dyDescent="0.2">
      <c r="A42" s="476">
        <f t="shared" ref="A42:A51" si="54">+A41+1</f>
        <v>36</v>
      </c>
      <c r="B42" s="527" t="s">
        <v>983</v>
      </c>
      <c r="C42" s="389" t="s">
        <v>984</v>
      </c>
      <c r="D42" s="226">
        <f t="shared" ref="D42:M42" si="55">+D43</f>
        <v>0</v>
      </c>
      <c r="E42" s="226">
        <f t="shared" si="55"/>
        <v>0</v>
      </c>
      <c r="F42" s="226">
        <f t="shared" si="55"/>
        <v>0</v>
      </c>
      <c r="G42" s="226">
        <f t="shared" si="55"/>
        <v>0</v>
      </c>
      <c r="H42" s="226">
        <f t="shared" si="55"/>
        <v>0</v>
      </c>
      <c r="I42" s="226">
        <f t="shared" si="55"/>
        <v>0</v>
      </c>
      <c r="J42" s="226">
        <f t="shared" si="55"/>
        <v>0</v>
      </c>
      <c r="K42" s="226">
        <f t="shared" si="55"/>
        <v>0</v>
      </c>
      <c r="L42" s="226">
        <f t="shared" si="55"/>
        <v>0</v>
      </c>
      <c r="M42" s="230">
        <f t="shared" si="55"/>
        <v>0</v>
      </c>
      <c r="N42" s="217"/>
      <c r="O42" s="285">
        <f t="shared" ref="O42:P42" si="56">+O43</f>
        <v>0</v>
      </c>
      <c r="P42" s="230">
        <f t="shared" si="56"/>
        <v>0</v>
      </c>
      <c r="Q42" s="71"/>
      <c r="R42" s="71"/>
      <c r="S42" s="71"/>
      <c r="T42" s="71"/>
      <c r="U42" s="71"/>
      <c r="V42" s="71"/>
      <c r="W42" s="71"/>
      <c r="X42" s="71"/>
      <c r="Y42" s="71"/>
      <c r="Z42" s="71"/>
    </row>
    <row r="43" spans="1:26" ht="12.75" customHeight="1" x14ac:dyDescent="0.2">
      <c r="A43" s="476">
        <f t="shared" si="54"/>
        <v>37</v>
      </c>
      <c r="B43" s="533"/>
      <c r="C43" s="467" t="s">
        <v>995</v>
      </c>
      <c r="D43" s="810"/>
      <c r="E43" s="74"/>
      <c r="F43" s="74"/>
      <c r="G43" s="74"/>
      <c r="H43" s="333">
        <f t="shared" ref="H43:I43" si="57">+D43+F43</f>
        <v>0</v>
      </c>
      <c r="I43" s="333">
        <f t="shared" si="57"/>
        <v>0</v>
      </c>
      <c r="J43" s="74"/>
      <c r="K43" s="74"/>
      <c r="L43" s="74"/>
      <c r="M43" s="341">
        <f>+H43-I43</f>
        <v>0</v>
      </c>
      <c r="N43" s="217"/>
      <c r="O43" s="330"/>
      <c r="P43" s="341">
        <f>+I43+O43</f>
        <v>0</v>
      </c>
      <c r="Q43" s="119"/>
      <c r="R43" s="119"/>
      <c r="S43" s="119"/>
      <c r="T43" s="119"/>
      <c r="U43" s="119"/>
      <c r="V43" s="119"/>
      <c r="W43" s="119"/>
      <c r="X43" s="119"/>
      <c r="Y43" s="119"/>
      <c r="Z43" s="119"/>
    </row>
    <row r="44" spans="1:26" ht="12.75" customHeight="1" x14ac:dyDescent="0.2">
      <c r="A44" s="536">
        <f t="shared" si="54"/>
        <v>38</v>
      </c>
      <c r="B44" s="538" t="s">
        <v>999</v>
      </c>
      <c r="C44" s="541"/>
      <c r="D44" s="226">
        <f t="shared" ref="D44:M44" si="58">+D45+D46+D47</f>
        <v>0</v>
      </c>
      <c r="E44" s="226">
        <f t="shared" si="58"/>
        <v>0</v>
      </c>
      <c r="F44" s="226">
        <f t="shared" si="58"/>
        <v>0</v>
      </c>
      <c r="G44" s="226">
        <f t="shared" si="58"/>
        <v>0</v>
      </c>
      <c r="H44" s="226">
        <f t="shared" si="58"/>
        <v>0</v>
      </c>
      <c r="I44" s="226">
        <f t="shared" si="58"/>
        <v>0</v>
      </c>
      <c r="J44" s="226">
        <f t="shared" si="58"/>
        <v>0</v>
      </c>
      <c r="K44" s="226">
        <f t="shared" si="58"/>
        <v>0</v>
      </c>
      <c r="L44" s="226">
        <f t="shared" si="58"/>
        <v>0</v>
      </c>
      <c r="M44" s="230">
        <f t="shared" si="58"/>
        <v>0</v>
      </c>
      <c r="N44" s="546"/>
      <c r="O44" s="285">
        <f t="shared" ref="O44:P44" si="59">+O45+O46+O47</f>
        <v>0</v>
      </c>
      <c r="P44" s="230">
        <f t="shared" si="59"/>
        <v>0</v>
      </c>
      <c r="Q44" s="71"/>
      <c r="R44" s="71"/>
      <c r="S44" s="71"/>
      <c r="T44" s="71"/>
      <c r="U44" s="71"/>
      <c r="V44" s="71"/>
      <c r="W44" s="71"/>
      <c r="X44" s="71"/>
      <c r="Y44" s="71"/>
      <c r="Z44" s="71"/>
    </row>
    <row r="45" spans="1:26" ht="12.75" customHeight="1" x14ac:dyDescent="0.2">
      <c r="A45" s="536">
        <f t="shared" si="54"/>
        <v>39</v>
      </c>
      <c r="B45" s="533"/>
      <c r="C45" s="545"/>
      <c r="D45" s="74"/>
      <c r="E45" s="74"/>
      <c r="F45" s="74"/>
      <c r="G45" s="74"/>
      <c r="H45" s="333">
        <f t="shared" ref="H45:I45" si="60">+D45+F45</f>
        <v>0</v>
      </c>
      <c r="I45" s="333">
        <f t="shared" si="60"/>
        <v>0</v>
      </c>
      <c r="J45" s="74"/>
      <c r="K45" s="74"/>
      <c r="L45" s="74"/>
      <c r="M45" s="341">
        <f t="shared" ref="M45:M47" si="61">+H45-I45</f>
        <v>0</v>
      </c>
      <c r="N45" s="217"/>
      <c r="O45" s="330"/>
      <c r="P45" s="341">
        <f t="shared" ref="P45:P47" si="62">+I45+O45</f>
        <v>0</v>
      </c>
      <c r="Q45" s="119"/>
      <c r="R45" s="119"/>
      <c r="S45" s="119"/>
      <c r="T45" s="119"/>
      <c r="U45" s="119"/>
      <c r="V45" s="119"/>
      <c r="W45" s="119"/>
      <c r="X45" s="119"/>
      <c r="Y45" s="119"/>
      <c r="Z45" s="119"/>
    </row>
    <row r="46" spans="1:26" ht="12.75" customHeight="1" x14ac:dyDescent="0.2">
      <c r="A46" s="536">
        <f t="shared" si="54"/>
        <v>40</v>
      </c>
      <c r="B46" s="533"/>
      <c r="C46" s="545"/>
      <c r="D46" s="74"/>
      <c r="E46" s="74"/>
      <c r="F46" s="74"/>
      <c r="G46" s="74"/>
      <c r="H46" s="333">
        <f t="shared" ref="H46:I46" si="63">+D46+F46</f>
        <v>0</v>
      </c>
      <c r="I46" s="333">
        <f t="shared" si="63"/>
        <v>0</v>
      </c>
      <c r="J46" s="74"/>
      <c r="K46" s="74"/>
      <c r="L46" s="74"/>
      <c r="M46" s="341">
        <f t="shared" si="61"/>
        <v>0</v>
      </c>
      <c r="N46" s="217"/>
      <c r="O46" s="330"/>
      <c r="P46" s="341">
        <f t="shared" si="62"/>
        <v>0</v>
      </c>
      <c r="Q46" s="119"/>
      <c r="R46" s="119"/>
      <c r="S46" s="119"/>
      <c r="T46" s="119"/>
      <c r="U46" s="119"/>
      <c r="V46" s="119"/>
      <c r="W46" s="119"/>
      <c r="X46" s="119"/>
      <c r="Y46" s="119"/>
      <c r="Z46" s="119"/>
    </row>
    <row r="47" spans="1:26" ht="12.75" customHeight="1" x14ac:dyDescent="0.2">
      <c r="A47" s="536">
        <f t="shared" si="54"/>
        <v>41</v>
      </c>
      <c r="B47" s="533"/>
      <c r="C47" s="545"/>
      <c r="D47" s="74"/>
      <c r="E47" s="74"/>
      <c r="F47" s="74"/>
      <c r="G47" s="74"/>
      <c r="H47" s="333">
        <f t="shared" ref="H47:I47" si="64">+D47+F47</f>
        <v>0</v>
      </c>
      <c r="I47" s="333">
        <f t="shared" si="64"/>
        <v>0</v>
      </c>
      <c r="J47" s="74"/>
      <c r="K47" s="74"/>
      <c r="L47" s="74"/>
      <c r="M47" s="341">
        <f t="shared" si="61"/>
        <v>0</v>
      </c>
      <c r="N47" s="217"/>
      <c r="O47" s="330"/>
      <c r="P47" s="341">
        <f t="shared" si="62"/>
        <v>0</v>
      </c>
      <c r="Q47" s="119"/>
      <c r="R47" s="119"/>
      <c r="S47" s="119"/>
      <c r="T47" s="119"/>
      <c r="U47" s="119"/>
      <c r="V47" s="119"/>
      <c r="W47" s="119"/>
      <c r="X47" s="119"/>
      <c r="Y47" s="119"/>
      <c r="Z47" s="119"/>
    </row>
    <row r="48" spans="1:26" ht="12.75" customHeight="1" x14ac:dyDescent="0.2">
      <c r="A48" s="536">
        <f t="shared" si="54"/>
        <v>42</v>
      </c>
      <c r="B48" s="864" t="s">
        <v>1005</v>
      </c>
      <c r="C48" s="865"/>
      <c r="D48" s="226">
        <f t="shared" ref="D48:M48" si="65">+D49+D50</f>
        <v>0</v>
      </c>
      <c r="E48" s="226">
        <f t="shared" si="65"/>
        <v>0</v>
      </c>
      <c r="F48" s="226">
        <f t="shared" si="65"/>
        <v>0</v>
      </c>
      <c r="G48" s="226">
        <f t="shared" si="65"/>
        <v>0</v>
      </c>
      <c r="H48" s="226">
        <f t="shared" si="65"/>
        <v>0</v>
      </c>
      <c r="I48" s="226">
        <f t="shared" si="65"/>
        <v>0</v>
      </c>
      <c r="J48" s="226">
        <f t="shared" si="65"/>
        <v>0</v>
      </c>
      <c r="K48" s="226">
        <f t="shared" si="65"/>
        <v>0</v>
      </c>
      <c r="L48" s="226">
        <f t="shared" si="65"/>
        <v>0</v>
      </c>
      <c r="M48" s="230">
        <f t="shared" si="65"/>
        <v>0</v>
      </c>
      <c r="N48" s="182"/>
      <c r="O48" s="285">
        <f t="shared" ref="O48:P48" si="66">+O49+O50</f>
        <v>0</v>
      </c>
      <c r="P48" s="230">
        <f t="shared" si="66"/>
        <v>0</v>
      </c>
      <c r="Q48" s="71"/>
      <c r="R48" s="71"/>
      <c r="S48" s="71"/>
      <c r="T48" s="71"/>
      <c r="U48" s="71"/>
      <c r="V48" s="71"/>
      <c r="W48" s="71"/>
      <c r="X48" s="71"/>
      <c r="Y48" s="71"/>
      <c r="Z48" s="71"/>
    </row>
    <row r="49" spans="1:26" ht="12.75" customHeight="1" x14ac:dyDescent="0.2">
      <c r="A49" s="536">
        <f t="shared" si="54"/>
        <v>43</v>
      </c>
      <c r="B49" s="533"/>
      <c r="C49" s="545"/>
      <c r="D49" s="74"/>
      <c r="E49" s="74"/>
      <c r="F49" s="74"/>
      <c r="G49" s="74"/>
      <c r="H49" s="333">
        <f t="shared" ref="H49:I49" si="67">+D49+F49</f>
        <v>0</v>
      </c>
      <c r="I49" s="333">
        <f t="shared" si="67"/>
        <v>0</v>
      </c>
      <c r="J49" s="74"/>
      <c r="K49" s="74"/>
      <c r="L49" s="74"/>
      <c r="M49" s="341">
        <f t="shared" ref="M49:M50" si="68">+H49-I49</f>
        <v>0</v>
      </c>
      <c r="N49" s="217"/>
      <c r="O49" s="330"/>
      <c r="P49" s="341">
        <f t="shared" ref="P49:P50" si="69">+I49+O49</f>
        <v>0</v>
      </c>
      <c r="Q49" s="119"/>
      <c r="R49" s="119"/>
      <c r="S49" s="119"/>
      <c r="T49" s="119"/>
      <c r="U49" s="119"/>
      <c r="V49" s="119"/>
      <c r="W49" s="119"/>
      <c r="X49" s="119"/>
      <c r="Y49" s="119"/>
      <c r="Z49" s="119"/>
    </row>
    <row r="50" spans="1:26" ht="12.75" customHeight="1" x14ac:dyDescent="0.2">
      <c r="A50" s="536">
        <f t="shared" si="54"/>
        <v>44</v>
      </c>
      <c r="B50" s="533"/>
      <c r="C50" s="545"/>
      <c r="D50" s="74"/>
      <c r="E50" s="74"/>
      <c r="F50" s="74"/>
      <c r="G50" s="74"/>
      <c r="H50" s="333">
        <f t="shared" ref="H50:I50" si="70">+D50+F50</f>
        <v>0</v>
      </c>
      <c r="I50" s="333">
        <f t="shared" si="70"/>
        <v>0</v>
      </c>
      <c r="J50" s="74"/>
      <c r="K50" s="74"/>
      <c r="L50" s="74"/>
      <c r="M50" s="341">
        <f t="shared" si="68"/>
        <v>0</v>
      </c>
      <c r="N50" s="217"/>
      <c r="O50" s="330"/>
      <c r="P50" s="341">
        <f t="shared" si="69"/>
        <v>0</v>
      </c>
      <c r="Q50" s="119"/>
      <c r="R50" s="119"/>
      <c r="S50" s="119"/>
      <c r="T50" s="119"/>
      <c r="U50" s="119"/>
      <c r="V50" s="119"/>
      <c r="W50" s="119"/>
      <c r="X50" s="119"/>
      <c r="Y50" s="119"/>
      <c r="Z50" s="119"/>
    </row>
    <row r="51" spans="1:26" ht="13.5" customHeight="1" x14ac:dyDescent="0.2">
      <c r="A51" s="559">
        <f t="shared" si="54"/>
        <v>45</v>
      </c>
      <c r="B51" s="560" t="s">
        <v>1001</v>
      </c>
      <c r="C51" s="561"/>
      <c r="D51" s="482">
        <f t="shared" ref="D51:M51" si="71">+D7+D24+D37+D41</f>
        <v>177633.30600000001</v>
      </c>
      <c r="E51" s="482">
        <f t="shared" si="71"/>
        <v>177511.50770000002</v>
      </c>
      <c r="F51" s="482">
        <f t="shared" si="71"/>
        <v>0</v>
      </c>
      <c r="G51" s="482">
        <f t="shared" si="71"/>
        <v>0</v>
      </c>
      <c r="H51" s="482">
        <f t="shared" si="71"/>
        <v>177633.30600000001</v>
      </c>
      <c r="I51" s="482">
        <f t="shared" si="71"/>
        <v>177511.50770000002</v>
      </c>
      <c r="J51" s="482">
        <f t="shared" si="71"/>
        <v>0</v>
      </c>
      <c r="K51" s="482">
        <f t="shared" si="71"/>
        <v>13941.583619999999</v>
      </c>
      <c r="L51" s="482">
        <f t="shared" si="71"/>
        <v>0</v>
      </c>
      <c r="M51" s="484">
        <f t="shared" si="71"/>
        <v>121.79830000000038</v>
      </c>
      <c r="N51" s="354"/>
      <c r="O51" s="450">
        <f t="shared" ref="O51:P51" si="72">+O7+O24+O37+O41</f>
        <v>0</v>
      </c>
      <c r="P51" s="484">
        <f t="shared" si="72"/>
        <v>177511.50770000002</v>
      </c>
      <c r="Q51" s="119"/>
      <c r="R51" s="119"/>
      <c r="S51" s="119"/>
      <c r="T51" s="119"/>
      <c r="U51" s="119"/>
      <c r="V51" s="119"/>
      <c r="W51" s="119"/>
      <c r="X51" s="119"/>
      <c r="Y51" s="119"/>
      <c r="Z51" s="119"/>
    </row>
    <row r="52" spans="1:26" ht="13.5" customHeight="1" x14ac:dyDescent="0.2">
      <c r="A52" s="551"/>
      <c r="B52" s="564"/>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row>
    <row r="53" spans="1:26" ht="22.5" customHeight="1" x14ac:dyDescent="0.2">
      <c r="A53" s="85" t="s">
        <v>410</v>
      </c>
      <c r="B53" s="71"/>
      <c r="C53" s="71"/>
      <c r="D53" s="643"/>
      <c r="E53" s="643"/>
      <c r="F53" s="71"/>
      <c r="G53" s="71"/>
      <c r="H53" s="71"/>
      <c r="I53" s="71"/>
      <c r="J53" s="71"/>
      <c r="K53" s="71"/>
      <c r="L53" s="71"/>
      <c r="M53" s="71"/>
      <c r="N53" s="71"/>
      <c r="O53" s="71"/>
      <c r="P53" s="71"/>
      <c r="Q53" s="71"/>
      <c r="R53" s="71"/>
      <c r="S53" s="71"/>
      <c r="T53" s="71"/>
      <c r="U53" s="71"/>
      <c r="V53" s="71"/>
      <c r="W53" s="71"/>
      <c r="X53" s="71"/>
      <c r="Y53" s="71"/>
      <c r="Z53" s="71"/>
    </row>
    <row r="54" spans="1:26" ht="57" customHeight="1" x14ac:dyDescent="0.2">
      <c r="A54" s="857" t="s">
        <v>1022</v>
      </c>
      <c r="B54" s="816"/>
      <c r="C54" s="816"/>
      <c r="D54" s="816"/>
      <c r="E54" s="816"/>
      <c r="F54" s="816"/>
      <c r="G54" s="816"/>
      <c r="H54" s="816"/>
      <c r="I54" s="816"/>
      <c r="J54" s="816"/>
      <c r="K54" s="816"/>
      <c r="L54" s="816"/>
      <c r="M54" s="816"/>
      <c r="N54" s="816"/>
      <c r="O54" s="816"/>
      <c r="P54" s="816"/>
      <c r="Q54" s="71"/>
      <c r="R54" s="71"/>
      <c r="S54" s="71"/>
      <c r="T54" s="71"/>
      <c r="U54" s="71"/>
      <c r="V54" s="71"/>
      <c r="W54" s="71"/>
      <c r="X54" s="71"/>
      <c r="Y54" s="71"/>
      <c r="Z54" s="71"/>
    </row>
    <row r="55" spans="1:26" ht="18" customHeight="1" x14ac:dyDescent="0.2">
      <c r="A55" s="857" t="s">
        <v>1023</v>
      </c>
      <c r="B55" s="816"/>
      <c r="C55" s="816"/>
      <c r="D55" s="816"/>
      <c r="E55" s="816"/>
      <c r="F55" s="816"/>
      <c r="G55" s="816"/>
      <c r="H55" s="816"/>
      <c r="I55" s="816"/>
      <c r="J55" s="816"/>
      <c r="K55" s="816"/>
      <c r="L55" s="816"/>
      <c r="M55" s="816"/>
      <c r="N55" s="816"/>
      <c r="O55" s="816"/>
      <c r="P55" s="816"/>
      <c r="Q55" s="71"/>
      <c r="R55" s="71"/>
      <c r="S55" s="71"/>
      <c r="T55" s="71"/>
      <c r="U55" s="71"/>
      <c r="V55" s="71"/>
      <c r="W55" s="71"/>
      <c r="X55" s="71"/>
      <c r="Y55" s="71"/>
      <c r="Z55" s="71"/>
    </row>
    <row r="56" spans="1:26" ht="33.75" customHeight="1" x14ac:dyDescent="0.2">
      <c r="A56" s="857" t="s">
        <v>1025</v>
      </c>
      <c r="B56" s="816"/>
      <c r="C56" s="816"/>
      <c r="D56" s="816"/>
      <c r="E56" s="816"/>
      <c r="F56" s="816"/>
      <c r="G56" s="816"/>
      <c r="H56" s="816"/>
      <c r="I56" s="816"/>
      <c r="J56" s="816"/>
      <c r="K56" s="816"/>
      <c r="L56" s="816"/>
      <c r="M56" s="816"/>
      <c r="N56" s="816"/>
      <c r="O56" s="816"/>
      <c r="P56" s="816"/>
      <c r="Q56" s="71"/>
      <c r="R56" s="71"/>
      <c r="S56" s="71"/>
      <c r="T56" s="71"/>
      <c r="U56" s="71"/>
      <c r="V56" s="71"/>
      <c r="W56" s="71"/>
      <c r="X56" s="71"/>
      <c r="Y56" s="71"/>
      <c r="Z56" s="71"/>
    </row>
    <row r="57" spans="1:26" ht="33.75" customHeight="1" x14ac:dyDescent="0.2">
      <c r="A57" s="857" t="s">
        <v>1026</v>
      </c>
      <c r="B57" s="816"/>
      <c r="C57" s="816"/>
      <c r="D57" s="816"/>
      <c r="E57" s="816"/>
      <c r="F57" s="816"/>
      <c r="G57" s="816"/>
      <c r="H57" s="816"/>
      <c r="I57" s="816"/>
      <c r="J57" s="816"/>
      <c r="K57" s="816"/>
      <c r="L57" s="816"/>
      <c r="M57" s="816"/>
      <c r="N57" s="816"/>
      <c r="O57" s="816"/>
      <c r="P57" s="816"/>
      <c r="Q57" s="71"/>
      <c r="R57" s="71"/>
      <c r="S57" s="71"/>
      <c r="T57" s="71"/>
      <c r="U57" s="71"/>
      <c r="V57" s="71"/>
      <c r="W57" s="71"/>
      <c r="X57" s="71"/>
      <c r="Y57" s="71"/>
      <c r="Z57" s="71"/>
    </row>
    <row r="58" spans="1:26" ht="19.5" customHeight="1" x14ac:dyDescent="0.2">
      <c r="A58" s="857" t="s">
        <v>1027</v>
      </c>
      <c r="B58" s="816"/>
      <c r="C58" s="816"/>
      <c r="D58" s="816"/>
      <c r="E58" s="816"/>
      <c r="F58" s="816"/>
      <c r="G58" s="816"/>
      <c r="H58" s="816"/>
      <c r="I58" s="816"/>
      <c r="J58" s="816"/>
      <c r="K58" s="816"/>
      <c r="L58" s="816"/>
      <c r="M58" s="816"/>
      <c r="N58" s="816"/>
      <c r="O58" s="816"/>
      <c r="P58" s="816"/>
      <c r="Q58" s="71"/>
      <c r="R58" s="71"/>
      <c r="S58" s="71"/>
      <c r="T58" s="71"/>
      <c r="U58" s="71"/>
      <c r="V58" s="71"/>
      <c r="W58" s="71"/>
      <c r="X58" s="71"/>
      <c r="Y58" s="71"/>
      <c r="Z58" s="71"/>
    </row>
    <row r="59" spans="1:26" ht="19.5" customHeight="1" x14ac:dyDescent="0.2">
      <c r="A59" s="496"/>
      <c r="B59" s="496"/>
      <c r="C59" s="496"/>
      <c r="D59" s="496"/>
      <c r="E59" s="496"/>
      <c r="F59" s="496"/>
      <c r="G59" s="496"/>
      <c r="H59" s="496"/>
      <c r="I59" s="496"/>
      <c r="J59" s="496"/>
      <c r="K59" s="496"/>
      <c r="L59" s="496"/>
      <c r="M59" s="496"/>
      <c r="N59" s="496"/>
      <c r="O59" s="496"/>
      <c r="P59" s="496"/>
      <c r="Q59" s="71"/>
      <c r="R59" s="71"/>
      <c r="S59" s="71"/>
      <c r="T59" s="71"/>
      <c r="U59" s="71"/>
      <c r="V59" s="71"/>
      <c r="W59" s="71"/>
      <c r="X59" s="71"/>
      <c r="Y59" s="71"/>
      <c r="Z59" s="71"/>
    </row>
    <row r="60" spans="1:26" ht="12.75" x14ac:dyDescent="0.2">
      <c r="A60" s="2"/>
      <c r="B60" s="71"/>
      <c r="C60" s="85"/>
      <c r="D60" s="71"/>
      <c r="E60" s="71"/>
      <c r="F60" s="71"/>
      <c r="G60" s="71"/>
      <c r="H60" s="71"/>
      <c r="I60" s="71"/>
      <c r="J60" s="71"/>
      <c r="K60" s="71"/>
      <c r="L60" s="71"/>
      <c r="M60" s="71"/>
      <c r="N60" s="71"/>
      <c r="O60" s="71"/>
      <c r="P60" s="71"/>
      <c r="Q60" s="71"/>
      <c r="R60" s="71"/>
      <c r="S60" s="71"/>
      <c r="T60" s="71"/>
      <c r="U60" s="71"/>
      <c r="V60" s="71"/>
      <c r="W60" s="71"/>
      <c r="X60" s="71"/>
      <c r="Y60" s="71"/>
      <c r="Z60" s="71"/>
    </row>
    <row r="61" spans="1:26" ht="12.75" x14ac:dyDescent="0.2">
      <c r="A61" s="71"/>
      <c r="B61" s="71"/>
      <c r="C61" s="85"/>
      <c r="D61" s="71"/>
      <c r="E61" s="71"/>
      <c r="F61" s="71"/>
      <c r="G61" s="71"/>
      <c r="H61" s="71"/>
      <c r="I61" s="71"/>
      <c r="J61" s="71"/>
      <c r="K61" s="71"/>
      <c r="L61" s="71"/>
      <c r="M61" s="71"/>
      <c r="N61" s="71"/>
      <c r="O61" s="71"/>
      <c r="P61" s="71"/>
      <c r="Q61" s="71"/>
      <c r="R61" s="71"/>
      <c r="S61" s="71"/>
      <c r="T61" s="71"/>
      <c r="U61" s="71"/>
      <c r="V61" s="71"/>
      <c r="W61" s="71"/>
      <c r="X61" s="71"/>
      <c r="Y61" s="71"/>
      <c r="Z61" s="71"/>
    </row>
  </sheetData>
  <mergeCells count="23">
    <mergeCell ref="M4:M5"/>
    <mergeCell ref="O4:O5"/>
    <mergeCell ref="P4:P5"/>
    <mergeCell ref="B8:C8"/>
    <mergeCell ref="B41:C41"/>
    <mergeCell ref="J4:L4"/>
    <mergeCell ref="H4:I4"/>
    <mergeCell ref="A4:A6"/>
    <mergeCell ref="B4:C6"/>
    <mergeCell ref="D4:E4"/>
    <mergeCell ref="F4:G4"/>
    <mergeCell ref="B48:C48"/>
    <mergeCell ref="B16:C16"/>
    <mergeCell ref="B24:C24"/>
    <mergeCell ref="B40:C40"/>
    <mergeCell ref="B37:C37"/>
    <mergeCell ref="B38:C38"/>
    <mergeCell ref="B39:C39"/>
    <mergeCell ref="A54:P54"/>
    <mergeCell ref="A55:P55"/>
    <mergeCell ref="A57:P57"/>
    <mergeCell ref="A58:P58"/>
    <mergeCell ref="A56:P56"/>
  </mergeCells>
  <pageMargins left="0.70866141732283472" right="0.70866141732283472" top="0.78740157480314965" bottom="0.78740157480314965" header="0.31496062992125984" footer="0.31496062992125984"/>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6"/>
  <sheetViews>
    <sheetView zoomScale="90" zoomScaleNormal="90" workbookViewId="0">
      <pane xSplit="3" ySplit="8" topLeftCell="D36" activePane="bottomRight" state="frozen"/>
      <selection pane="topRight" activeCell="D1" sqref="D1"/>
      <selection pane="bottomLeft" activeCell="A9" sqref="A9"/>
      <selection pane="bottomRight" activeCell="D48" sqref="D48"/>
    </sheetView>
  </sheetViews>
  <sheetFormatPr defaultColWidth="17.28515625" defaultRowHeight="15" customHeight="1" x14ac:dyDescent="0.2"/>
  <cols>
    <col min="1" max="1" width="5" customWidth="1"/>
    <col min="2" max="2" width="12" customWidth="1"/>
    <col min="3" max="3" width="45.85546875" customWidth="1"/>
    <col min="4" max="4" width="13.85546875" bestFit="1" customWidth="1"/>
    <col min="5" max="5" width="13" customWidth="1"/>
    <col min="6" max="13" width="11.42578125" customWidth="1"/>
    <col min="14" max="14" width="0.7109375" customWidth="1"/>
    <col min="15" max="15" width="11" customWidth="1"/>
    <col min="16" max="16" width="10.85546875" customWidth="1"/>
    <col min="17" max="26" width="9.140625" customWidth="1"/>
  </cols>
  <sheetData>
    <row r="1" spans="1:26" ht="15.75" customHeight="1" x14ac:dyDescent="0.2">
      <c r="A1" s="79" t="s">
        <v>441</v>
      </c>
      <c r="B1" s="79"/>
      <c r="C1" s="83"/>
      <c r="D1" s="83"/>
      <c r="E1" s="83"/>
      <c r="F1" s="83"/>
      <c r="G1" s="83"/>
      <c r="H1" s="83"/>
      <c r="I1" s="83"/>
      <c r="J1" s="83"/>
      <c r="K1" s="83"/>
      <c r="L1" s="83"/>
      <c r="M1" s="83"/>
      <c r="N1" s="84"/>
      <c r="O1" s="83"/>
      <c r="P1" s="83"/>
      <c r="Q1" s="83"/>
      <c r="R1" s="83"/>
      <c r="S1" s="83"/>
      <c r="T1" s="83"/>
      <c r="U1" s="83"/>
      <c r="V1" s="83"/>
      <c r="W1" s="83"/>
      <c r="X1" s="83"/>
      <c r="Y1" s="83"/>
      <c r="Z1" s="83"/>
    </row>
    <row r="2" spans="1:26" ht="15.75" customHeight="1" x14ac:dyDescent="0.2">
      <c r="A2" s="79"/>
      <c r="B2" s="79"/>
      <c r="C2" s="85" t="s">
        <v>442</v>
      </c>
      <c r="D2" s="83"/>
      <c r="E2" s="83"/>
      <c r="F2" s="83"/>
      <c r="G2" s="83"/>
      <c r="H2" s="83"/>
      <c r="I2" s="83"/>
      <c r="J2" s="83"/>
      <c r="K2" s="83"/>
      <c r="L2" s="83"/>
      <c r="M2" s="83"/>
      <c r="N2" s="84"/>
      <c r="O2" s="83"/>
      <c r="P2" s="83"/>
      <c r="Q2" s="83"/>
      <c r="R2" s="83"/>
      <c r="S2" s="83"/>
      <c r="T2" s="83"/>
      <c r="U2" s="83"/>
      <c r="V2" s="83"/>
      <c r="W2" s="83"/>
      <c r="X2" s="83"/>
      <c r="Y2" s="83"/>
      <c r="Z2" s="83"/>
    </row>
    <row r="3" spans="1:26" ht="13.5" customHeight="1" thickBot="1" x14ac:dyDescent="0.25">
      <c r="A3" s="83"/>
      <c r="B3" s="83"/>
      <c r="C3" s="90"/>
      <c r="D3" s="83"/>
      <c r="E3" s="83"/>
      <c r="F3" s="83"/>
      <c r="G3" s="83"/>
      <c r="H3" s="83"/>
      <c r="I3" s="83"/>
      <c r="J3" s="83"/>
      <c r="K3" s="83"/>
      <c r="L3" s="83"/>
      <c r="M3" s="83"/>
      <c r="N3" s="84"/>
      <c r="O3" s="83"/>
      <c r="P3" s="92" t="s">
        <v>427</v>
      </c>
      <c r="Q3" s="83"/>
      <c r="R3" s="83"/>
      <c r="S3" s="83"/>
      <c r="T3" s="83"/>
      <c r="U3" s="83"/>
      <c r="V3" s="83"/>
      <c r="W3" s="83"/>
      <c r="X3" s="83"/>
      <c r="Y3" s="83"/>
      <c r="Z3" s="83"/>
    </row>
    <row r="4" spans="1:26" ht="38.25" customHeight="1" x14ac:dyDescent="0.2">
      <c r="A4" s="858" t="s">
        <v>459</v>
      </c>
      <c r="B4" s="883"/>
      <c r="C4" s="880" t="s">
        <v>560</v>
      </c>
      <c r="D4" s="877" t="s">
        <v>476</v>
      </c>
      <c r="E4" s="814"/>
      <c r="F4" s="863" t="s">
        <v>495</v>
      </c>
      <c r="G4" s="814"/>
      <c r="H4" s="863" t="s">
        <v>499</v>
      </c>
      <c r="I4" s="886"/>
      <c r="J4" s="875" t="s">
        <v>657</v>
      </c>
      <c r="K4" s="875" t="s">
        <v>658</v>
      </c>
      <c r="L4" s="878" t="s">
        <v>659</v>
      </c>
      <c r="M4" s="868" t="s">
        <v>660</v>
      </c>
      <c r="N4" s="262"/>
      <c r="O4" s="870" t="s">
        <v>752</v>
      </c>
      <c r="P4" s="872" t="s">
        <v>517</v>
      </c>
      <c r="Q4" s="85"/>
      <c r="R4" s="85"/>
      <c r="S4" s="85"/>
      <c r="T4" s="85"/>
      <c r="U4" s="85"/>
      <c r="V4" s="85"/>
      <c r="W4" s="85"/>
      <c r="X4" s="85"/>
      <c r="Y4" s="85"/>
      <c r="Z4" s="85"/>
    </row>
    <row r="5" spans="1:26" ht="13.5" customHeight="1" x14ac:dyDescent="0.2">
      <c r="A5" s="859"/>
      <c r="B5" s="884"/>
      <c r="C5" s="881"/>
      <c r="D5" s="101" t="s">
        <v>520</v>
      </c>
      <c r="E5" s="105" t="s">
        <v>524</v>
      </c>
      <c r="F5" s="105" t="s">
        <v>525</v>
      </c>
      <c r="G5" s="103" t="s">
        <v>527</v>
      </c>
      <c r="H5" s="103" t="s">
        <v>525</v>
      </c>
      <c r="I5" s="340" t="s">
        <v>527</v>
      </c>
      <c r="J5" s="876"/>
      <c r="K5" s="876"/>
      <c r="L5" s="879"/>
      <c r="M5" s="869"/>
      <c r="N5" s="262"/>
      <c r="O5" s="871"/>
      <c r="P5" s="869"/>
      <c r="Q5" s="85"/>
      <c r="R5" s="85"/>
      <c r="S5" s="85"/>
      <c r="T5" s="85"/>
      <c r="U5" s="85"/>
      <c r="V5" s="85"/>
      <c r="W5" s="85"/>
      <c r="X5" s="85"/>
      <c r="Y5" s="85"/>
      <c r="Z5" s="85"/>
    </row>
    <row r="6" spans="1:26" ht="13.5" thickBot="1" x14ac:dyDescent="0.25">
      <c r="A6" s="860"/>
      <c r="B6" s="885"/>
      <c r="C6" s="882"/>
      <c r="D6" s="112" t="s">
        <v>519</v>
      </c>
      <c r="E6" s="135" t="s">
        <v>521</v>
      </c>
      <c r="F6" s="114" t="s">
        <v>522</v>
      </c>
      <c r="G6" s="114" t="s">
        <v>523</v>
      </c>
      <c r="H6" s="114" t="s">
        <v>532</v>
      </c>
      <c r="I6" s="385" t="s">
        <v>533</v>
      </c>
      <c r="J6" s="386" t="s">
        <v>637</v>
      </c>
      <c r="K6" s="386" t="s">
        <v>638</v>
      </c>
      <c r="L6" s="135" t="s">
        <v>534</v>
      </c>
      <c r="M6" s="118" t="s">
        <v>842</v>
      </c>
      <c r="N6" s="262"/>
      <c r="O6" s="112" t="s">
        <v>536</v>
      </c>
      <c r="P6" s="118" t="s">
        <v>843</v>
      </c>
      <c r="Q6" s="85"/>
      <c r="R6" s="85"/>
      <c r="S6" s="85"/>
      <c r="T6" s="85"/>
      <c r="U6" s="85"/>
      <c r="V6" s="85"/>
      <c r="W6" s="85"/>
      <c r="X6" s="85"/>
      <c r="Y6" s="85"/>
      <c r="Z6" s="85"/>
    </row>
    <row r="7" spans="1:26" ht="12.75" x14ac:dyDescent="0.2">
      <c r="A7" s="387">
        <v>1</v>
      </c>
      <c r="B7" s="388"/>
      <c r="C7" s="389" t="s">
        <v>544</v>
      </c>
      <c r="D7" s="219">
        <f>+D8+D14</f>
        <v>52593.232000000004</v>
      </c>
      <c r="E7" s="219">
        <f>+E8+E14</f>
        <v>52128.010310000005</v>
      </c>
      <c r="F7" s="219">
        <f t="shared" ref="F7:P7" si="0">+F8+F14</f>
        <v>225</v>
      </c>
      <c r="G7" s="219">
        <f t="shared" si="0"/>
        <v>196.00649999999999</v>
      </c>
      <c r="H7" s="219">
        <f t="shared" si="0"/>
        <v>52818.232000000004</v>
      </c>
      <c r="I7" s="219">
        <f t="shared" si="0"/>
        <v>52324.016810000008</v>
      </c>
      <c r="J7" s="219">
        <f t="shared" si="0"/>
        <v>0</v>
      </c>
      <c r="K7" s="219">
        <f t="shared" si="0"/>
        <v>0</v>
      </c>
      <c r="L7" s="219">
        <f t="shared" si="0"/>
        <v>1134.0521699999999</v>
      </c>
      <c r="M7" s="219">
        <f t="shared" si="0"/>
        <v>494.21518999999716</v>
      </c>
      <c r="N7" s="635">
        <f t="shared" si="0"/>
        <v>0</v>
      </c>
      <c r="O7" s="219">
        <f t="shared" si="0"/>
        <v>0</v>
      </c>
      <c r="P7" s="219">
        <f t="shared" si="0"/>
        <v>52324.016810000008</v>
      </c>
      <c r="Q7" s="221"/>
      <c r="R7" s="221"/>
      <c r="S7" s="221"/>
      <c r="T7" s="221"/>
      <c r="U7" s="221"/>
      <c r="V7" s="221"/>
      <c r="W7" s="221"/>
      <c r="X7" s="221"/>
      <c r="Y7" s="221"/>
      <c r="Z7" s="221"/>
    </row>
    <row r="8" spans="1:26" ht="13.5" customHeight="1" x14ac:dyDescent="0.2">
      <c r="A8" s="408">
        <f t="shared" ref="A8:A9" si="1">A7+1</f>
        <v>2</v>
      </c>
      <c r="B8" s="409"/>
      <c r="C8" s="437" t="s">
        <v>856</v>
      </c>
      <c r="D8" s="285">
        <f t="shared" ref="D8:M8" si="2">SUM(D9:D10)</f>
        <v>39397.232000000004</v>
      </c>
      <c r="E8" s="226">
        <f t="shared" si="2"/>
        <v>39397.232000000004</v>
      </c>
      <c r="F8" s="226">
        <f t="shared" si="2"/>
        <v>225</v>
      </c>
      <c r="G8" s="226">
        <f t="shared" si="2"/>
        <v>196.00649999999999</v>
      </c>
      <c r="H8" s="226">
        <f t="shared" si="2"/>
        <v>39622.232000000004</v>
      </c>
      <c r="I8" s="226">
        <f t="shared" si="2"/>
        <v>39593.238500000007</v>
      </c>
      <c r="J8" s="226">
        <f t="shared" si="2"/>
        <v>0</v>
      </c>
      <c r="K8" s="226">
        <f t="shared" si="2"/>
        <v>0</v>
      </c>
      <c r="L8" s="226">
        <f t="shared" si="2"/>
        <v>1134.0521699999999</v>
      </c>
      <c r="M8" s="442">
        <f t="shared" si="2"/>
        <v>28.993499999996857</v>
      </c>
      <c r="N8" s="182"/>
      <c r="O8" s="285">
        <f t="shared" ref="O8:P8" si="3">SUM(O9:O10)</f>
        <v>0</v>
      </c>
      <c r="P8" s="230">
        <f t="shared" si="3"/>
        <v>39593.238500000007</v>
      </c>
      <c r="Q8" s="221"/>
      <c r="R8" s="221"/>
      <c r="S8" s="221"/>
      <c r="T8" s="221"/>
      <c r="U8" s="221"/>
      <c r="V8" s="221"/>
      <c r="W8" s="221"/>
      <c r="X8" s="221"/>
      <c r="Y8" s="221"/>
      <c r="Z8" s="221"/>
    </row>
    <row r="9" spans="1:26" ht="12.75" customHeight="1" x14ac:dyDescent="0.2">
      <c r="A9" s="408">
        <f t="shared" si="1"/>
        <v>3</v>
      </c>
      <c r="B9" s="103"/>
      <c r="C9" s="443" t="s">
        <v>892</v>
      </c>
      <c r="D9" s="330">
        <f>39397.232-251-27</f>
        <v>39119.232000000004</v>
      </c>
      <c r="E9" s="330">
        <f>39397.232-251-27</f>
        <v>39119.232000000004</v>
      </c>
      <c r="F9" s="74">
        <v>225</v>
      </c>
      <c r="G9" s="74">
        <v>196.00649999999999</v>
      </c>
      <c r="H9" s="333">
        <f t="shared" ref="H9:I9" si="4">+D9+F9</f>
        <v>39344.232000000004</v>
      </c>
      <c r="I9" s="333">
        <f t="shared" si="4"/>
        <v>39315.238500000007</v>
      </c>
      <c r="J9" s="74"/>
      <c r="K9" s="74"/>
      <c r="L9" s="74">
        <v>1134.0521699999999</v>
      </c>
      <c r="M9" s="444">
        <f>+H9-I9</f>
        <v>28.993499999996857</v>
      </c>
      <c r="N9" s="182"/>
      <c r="O9" s="330"/>
      <c r="P9" s="341">
        <f>I9+O9</f>
        <v>39315.238500000007</v>
      </c>
      <c r="Q9" s="85"/>
      <c r="R9" s="85"/>
      <c r="S9" s="85"/>
      <c r="T9" s="85"/>
      <c r="U9" s="85"/>
      <c r="V9" s="85"/>
      <c r="W9" s="85"/>
      <c r="X9" s="85"/>
      <c r="Y9" s="85"/>
      <c r="Z9" s="85"/>
    </row>
    <row r="10" spans="1:26" ht="12.75" customHeight="1" x14ac:dyDescent="0.2">
      <c r="A10" s="286">
        <f t="shared" ref="A10:A16" si="5">+A9+1</f>
        <v>4</v>
      </c>
      <c r="B10" s="103"/>
      <c r="C10" s="443" t="s">
        <v>897</v>
      </c>
      <c r="D10" s="488">
        <f t="shared" ref="D10:M10" si="6">SUM(D11:D13)</f>
        <v>278</v>
      </c>
      <c r="E10" s="645">
        <f t="shared" si="6"/>
        <v>278</v>
      </c>
      <c r="F10" s="489">
        <f t="shared" si="6"/>
        <v>0</v>
      </c>
      <c r="G10" s="489">
        <f t="shared" si="6"/>
        <v>0</v>
      </c>
      <c r="H10" s="489">
        <f t="shared" si="6"/>
        <v>278</v>
      </c>
      <c r="I10" s="489">
        <f t="shared" si="6"/>
        <v>278</v>
      </c>
      <c r="J10" s="489">
        <f t="shared" si="6"/>
        <v>0</v>
      </c>
      <c r="K10" s="489">
        <f t="shared" si="6"/>
        <v>0</v>
      </c>
      <c r="L10" s="489">
        <f t="shared" si="6"/>
        <v>0</v>
      </c>
      <c r="M10" s="510">
        <f t="shared" si="6"/>
        <v>0</v>
      </c>
      <c r="N10" s="511"/>
      <c r="O10" s="488">
        <f t="shared" ref="O10:P10" si="7">SUM(O11:O13)</f>
        <v>0</v>
      </c>
      <c r="P10" s="513">
        <f t="shared" si="7"/>
        <v>278</v>
      </c>
      <c r="Q10" s="85"/>
      <c r="R10" s="85"/>
      <c r="S10" s="85"/>
      <c r="T10" s="85"/>
      <c r="U10" s="85"/>
      <c r="V10" s="85"/>
      <c r="W10" s="85"/>
      <c r="X10" s="85"/>
      <c r="Y10" s="85"/>
      <c r="Z10" s="85"/>
    </row>
    <row r="11" spans="1:26" ht="12.75" customHeight="1" x14ac:dyDescent="0.2">
      <c r="A11" s="286">
        <f t="shared" si="5"/>
        <v>5</v>
      </c>
      <c r="B11" s="103"/>
      <c r="C11" s="318" t="s">
        <v>971</v>
      </c>
      <c r="D11" s="330"/>
      <c r="E11" s="74"/>
      <c r="F11" s="74"/>
      <c r="G11" s="74"/>
      <c r="H11" s="333">
        <f t="shared" ref="H11:I11" si="8">+D11+F11</f>
        <v>0</v>
      </c>
      <c r="I11" s="333">
        <f t="shared" si="8"/>
        <v>0</v>
      </c>
      <c r="J11" s="74"/>
      <c r="K11" s="74"/>
      <c r="L11" s="74"/>
      <c r="M11" s="444">
        <f t="shared" ref="M11:M13" si="9">+H11-I11</f>
        <v>0</v>
      </c>
      <c r="N11" s="182"/>
      <c r="O11" s="330"/>
      <c r="P11" s="341">
        <f t="shared" ref="P11:P13" si="10">I11+O11</f>
        <v>0</v>
      </c>
      <c r="Q11" s="85"/>
      <c r="R11" s="85"/>
      <c r="S11" s="85"/>
      <c r="T11" s="85"/>
      <c r="U11" s="85"/>
      <c r="V11" s="85"/>
      <c r="W11" s="85"/>
      <c r="X11" s="85"/>
      <c r="Y11" s="85"/>
      <c r="Z11" s="85"/>
    </row>
    <row r="12" spans="1:26" ht="12.75" customHeight="1" x14ac:dyDescent="0.2">
      <c r="A12" s="286">
        <f t="shared" si="5"/>
        <v>6</v>
      </c>
      <c r="B12" s="103"/>
      <c r="C12" s="528" t="s">
        <v>975</v>
      </c>
      <c r="D12" s="330">
        <f>251+27</f>
        <v>278</v>
      </c>
      <c r="E12" s="330">
        <f>251+27</f>
        <v>278</v>
      </c>
      <c r="F12" s="74"/>
      <c r="G12" s="74"/>
      <c r="H12" s="333">
        <f t="shared" ref="H12:I12" si="11">+D12+F12</f>
        <v>278</v>
      </c>
      <c r="I12" s="333">
        <f t="shared" si="11"/>
        <v>278</v>
      </c>
      <c r="J12" s="74"/>
      <c r="K12" s="530"/>
      <c r="L12" s="74"/>
      <c r="M12" s="444">
        <f t="shared" si="9"/>
        <v>0</v>
      </c>
      <c r="N12" s="182"/>
      <c r="O12" s="330"/>
      <c r="P12" s="341">
        <f t="shared" si="10"/>
        <v>278</v>
      </c>
      <c r="Q12" s="85"/>
      <c r="R12" s="85"/>
      <c r="S12" s="85"/>
      <c r="T12" s="85"/>
      <c r="U12" s="85"/>
      <c r="V12" s="85"/>
      <c r="W12" s="85"/>
      <c r="X12" s="85"/>
      <c r="Y12" s="85"/>
      <c r="Z12" s="85"/>
    </row>
    <row r="13" spans="1:26" ht="12.75" customHeight="1" x14ac:dyDescent="0.2">
      <c r="A13" s="286">
        <f t="shared" si="5"/>
        <v>7</v>
      </c>
      <c r="B13" s="103"/>
      <c r="C13" s="528" t="s">
        <v>988</v>
      </c>
      <c r="D13" s="330"/>
      <c r="E13" s="74"/>
      <c r="F13" s="74"/>
      <c r="G13" s="74"/>
      <c r="H13" s="333">
        <f t="shared" ref="H13:I13" si="12">+D13+F13</f>
        <v>0</v>
      </c>
      <c r="I13" s="333">
        <f t="shared" si="12"/>
        <v>0</v>
      </c>
      <c r="J13" s="74"/>
      <c r="K13" s="532"/>
      <c r="L13" s="74"/>
      <c r="M13" s="444">
        <f t="shared" si="9"/>
        <v>0</v>
      </c>
      <c r="N13" s="182"/>
      <c r="O13" s="330"/>
      <c r="P13" s="341">
        <f t="shared" si="10"/>
        <v>0</v>
      </c>
      <c r="Q13" s="85"/>
      <c r="R13" s="85"/>
      <c r="S13" s="85"/>
      <c r="T13" s="85"/>
      <c r="U13" s="85"/>
      <c r="V13" s="85"/>
      <c r="W13" s="85"/>
      <c r="X13" s="85"/>
      <c r="Y13" s="85"/>
      <c r="Z13" s="85"/>
    </row>
    <row r="14" spans="1:26" ht="13.5" customHeight="1" x14ac:dyDescent="0.2">
      <c r="A14" s="286">
        <f t="shared" si="5"/>
        <v>8</v>
      </c>
      <c r="B14" s="409"/>
      <c r="C14" s="437" t="s">
        <v>994</v>
      </c>
      <c r="D14" s="285">
        <f t="shared" ref="D14:M14" si="13">+D15+D23+D24</f>
        <v>13196</v>
      </c>
      <c r="E14" s="226">
        <f t="shared" si="13"/>
        <v>12730.77831</v>
      </c>
      <c r="F14" s="226">
        <f t="shared" si="13"/>
        <v>0</v>
      </c>
      <c r="G14" s="226">
        <f t="shared" si="13"/>
        <v>0</v>
      </c>
      <c r="H14" s="226">
        <f t="shared" si="13"/>
        <v>13196</v>
      </c>
      <c r="I14" s="226">
        <f t="shared" si="13"/>
        <v>12730.77831</v>
      </c>
      <c r="J14" s="226">
        <f t="shared" si="13"/>
        <v>0</v>
      </c>
      <c r="K14" s="226">
        <f t="shared" si="13"/>
        <v>0</v>
      </c>
      <c r="L14" s="226">
        <f t="shared" si="13"/>
        <v>0</v>
      </c>
      <c r="M14" s="442">
        <f t="shared" si="13"/>
        <v>465.22169000000031</v>
      </c>
      <c r="N14" s="182"/>
      <c r="O14" s="285">
        <f t="shared" ref="O14:P14" si="14">+O15+O23+O24</f>
        <v>0</v>
      </c>
      <c r="P14" s="230">
        <f t="shared" si="14"/>
        <v>12730.77831</v>
      </c>
      <c r="Q14" s="221"/>
      <c r="R14" s="221"/>
      <c r="S14" s="221"/>
      <c r="T14" s="221"/>
      <c r="U14" s="221"/>
      <c r="V14" s="221"/>
      <c r="W14" s="221"/>
      <c r="X14" s="221"/>
      <c r="Y14" s="221"/>
      <c r="Z14" s="221"/>
    </row>
    <row r="15" spans="1:26" ht="12.75" customHeight="1" x14ac:dyDescent="0.2">
      <c r="A15" s="476">
        <f t="shared" si="5"/>
        <v>9</v>
      </c>
      <c r="B15" s="543"/>
      <c r="C15" s="545" t="s">
        <v>1002</v>
      </c>
      <c r="D15" s="547">
        <f t="shared" ref="D15:M15" si="15">SUM(D16:D22)</f>
        <v>0</v>
      </c>
      <c r="E15" s="548">
        <f t="shared" si="15"/>
        <v>0</v>
      </c>
      <c r="F15" s="548">
        <f t="shared" si="15"/>
        <v>0</v>
      </c>
      <c r="G15" s="548">
        <f t="shared" si="15"/>
        <v>0</v>
      </c>
      <c r="H15" s="548">
        <f t="shared" si="15"/>
        <v>0</v>
      </c>
      <c r="I15" s="548">
        <f t="shared" si="15"/>
        <v>0</v>
      </c>
      <c r="J15" s="548">
        <f t="shared" si="15"/>
        <v>0</v>
      </c>
      <c r="K15" s="548">
        <f t="shared" si="15"/>
        <v>0</v>
      </c>
      <c r="L15" s="548">
        <f t="shared" si="15"/>
        <v>0</v>
      </c>
      <c r="M15" s="553">
        <f t="shared" si="15"/>
        <v>0</v>
      </c>
      <c r="N15" s="554"/>
      <c r="O15" s="547">
        <f t="shared" ref="O15:P15" si="16">SUM(O16:O22)</f>
        <v>0</v>
      </c>
      <c r="P15" s="553">
        <f t="shared" si="16"/>
        <v>0</v>
      </c>
      <c r="Q15" s="221"/>
      <c r="R15" s="221"/>
      <c r="S15" s="221"/>
      <c r="T15" s="221"/>
      <c r="U15" s="221"/>
      <c r="V15" s="221"/>
      <c r="W15" s="221"/>
      <c r="X15" s="221"/>
      <c r="Y15" s="221"/>
      <c r="Z15" s="221"/>
    </row>
    <row r="16" spans="1:26" ht="12.75" customHeight="1" x14ac:dyDescent="0.2">
      <c r="A16" s="476">
        <f t="shared" si="5"/>
        <v>10</v>
      </c>
      <c r="B16" s="103"/>
      <c r="C16" s="528" t="s">
        <v>1015</v>
      </c>
      <c r="D16" s="557"/>
      <c r="E16" s="558"/>
      <c r="F16" s="558"/>
      <c r="G16" s="558"/>
      <c r="H16" s="333">
        <f t="shared" ref="H16:I16" si="17">+D16+F16</f>
        <v>0</v>
      </c>
      <c r="I16" s="333">
        <f t="shared" si="17"/>
        <v>0</v>
      </c>
      <c r="J16" s="558"/>
      <c r="K16" s="558"/>
      <c r="L16" s="558"/>
      <c r="M16" s="444">
        <f t="shared" ref="M16:M24" si="18">+H16-I16</f>
        <v>0</v>
      </c>
      <c r="N16" s="182"/>
      <c r="O16" s="557"/>
      <c r="P16" s="341">
        <f t="shared" ref="P16:P24" si="19">I16+O16</f>
        <v>0</v>
      </c>
      <c r="Q16" s="85"/>
      <c r="R16" s="85"/>
      <c r="S16" s="85"/>
      <c r="T16" s="85"/>
      <c r="U16" s="85"/>
      <c r="V16" s="85"/>
      <c r="W16" s="85"/>
      <c r="X16" s="85"/>
      <c r="Y16" s="85"/>
      <c r="Z16" s="85"/>
    </row>
    <row r="17" spans="1:26" ht="12.75" customHeight="1" x14ac:dyDescent="0.2">
      <c r="A17" s="286">
        <f t="shared" ref="A17:A23" si="20">A16+1</f>
        <v>11</v>
      </c>
      <c r="B17" s="103"/>
      <c r="C17" s="528" t="s">
        <v>1016</v>
      </c>
      <c r="D17" s="557"/>
      <c r="E17" s="558"/>
      <c r="F17" s="558"/>
      <c r="G17" s="558"/>
      <c r="H17" s="333">
        <f t="shared" ref="H17:I17" si="21">+D17+F17</f>
        <v>0</v>
      </c>
      <c r="I17" s="333">
        <f t="shared" si="21"/>
        <v>0</v>
      </c>
      <c r="J17" s="558"/>
      <c r="K17" s="558"/>
      <c r="L17" s="558"/>
      <c r="M17" s="444">
        <f t="shared" si="18"/>
        <v>0</v>
      </c>
      <c r="N17" s="182"/>
      <c r="O17" s="557"/>
      <c r="P17" s="341">
        <f t="shared" si="19"/>
        <v>0</v>
      </c>
      <c r="Q17" s="85"/>
      <c r="R17" s="85"/>
      <c r="S17" s="85"/>
      <c r="T17" s="85"/>
      <c r="U17" s="85"/>
      <c r="V17" s="85"/>
      <c r="W17" s="85"/>
      <c r="X17" s="85"/>
      <c r="Y17" s="85"/>
      <c r="Z17" s="85"/>
    </row>
    <row r="18" spans="1:26" ht="12.75" customHeight="1" x14ac:dyDescent="0.2">
      <c r="A18" s="286">
        <f t="shared" si="20"/>
        <v>12</v>
      </c>
      <c r="B18" s="103"/>
      <c r="C18" s="528" t="s">
        <v>1017</v>
      </c>
      <c r="D18" s="557"/>
      <c r="E18" s="558"/>
      <c r="F18" s="558"/>
      <c r="G18" s="558"/>
      <c r="H18" s="333">
        <f t="shared" ref="H18:I18" si="22">+D18+F18</f>
        <v>0</v>
      </c>
      <c r="I18" s="333">
        <f t="shared" si="22"/>
        <v>0</v>
      </c>
      <c r="J18" s="558"/>
      <c r="K18" s="558"/>
      <c r="L18" s="558"/>
      <c r="M18" s="444">
        <f t="shared" si="18"/>
        <v>0</v>
      </c>
      <c r="N18" s="182"/>
      <c r="O18" s="557"/>
      <c r="P18" s="341">
        <f t="shared" si="19"/>
        <v>0</v>
      </c>
      <c r="Q18" s="85"/>
      <c r="R18" s="85"/>
      <c r="S18" s="85"/>
      <c r="T18" s="85"/>
      <c r="U18" s="85"/>
      <c r="V18" s="85"/>
      <c r="W18" s="85"/>
      <c r="X18" s="85"/>
      <c r="Y18" s="85"/>
      <c r="Z18" s="85"/>
    </row>
    <row r="19" spans="1:26" ht="12.75" customHeight="1" x14ac:dyDescent="0.2">
      <c r="A19" s="286">
        <f t="shared" si="20"/>
        <v>13</v>
      </c>
      <c r="B19" s="103"/>
      <c r="C19" s="528" t="s">
        <v>1018</v>
      </c>
      <c r="D19" s="557"/>
      <c r="E19" s="558"/>
      <c r="F19" s="558"/>
      <c r="G19" s="558"/>
      <c r="H19" s="333">
        <f t="shared" ref="H19:I19" si="23">+D19+F19</f>
        <v>0</v>
      </c>
      <c r="I19" s="333">
        <f t="shared" si="23"/>
        <v>0</v>
      </c>
      <c r="J19" s="558"/>
      <c r="K19" s="558"/>
      <c r="L19" s="558"/>
      <c r="M19" s="444">
        <f t="shared" si="18"/>
        <v>0</v>
      </c>
      <c r="N19" s="182"/>
      <c r="O19" s="557"/>
      <c r="P19" s="341">
        <f t="shared" si="19"/>
        <v>0</v>
      </c>
      <c r="Q19" s="85"/>
      <c r="R19" s="85"/>
      <c r="S19" s="85"/>
      <c r="T19" s="85"/>
      <c r="U19" s="85"/>
      <c r="V19" s="85"/>
      <c r="W19" s="85"/>
      <c r="X19" s="85"/>
      <c r="Y19" s="85"/>
      <c r="Z19" s="85"/>
    </row>
    <row r="20" spans="1:26" ht="12.75" customHeight="1" x14ac:dyDescent="0.2">
      <c r="A20" s="286">
        <f t="shared" si="20"/>
        <v>14</v>
      </c>
      <c r="B20" s="103"/>
      <c r="C20" s="528" t="s">
        <v>1019</v>
      </c>
      <c r="D20" s="557"/>
      <c r="E20" s="558"/>
      <c r="F20" s="558"/>
      <c r="G20" s="558"/>
      <c r="H20" s="333">
        <f t="shared" ref="H20:I20" si="24">+D20+F20</f>
        <v>0</v>
      </c>
      <c r="I20" s="333">
        <f t="shared" si="24"/>
        <v>0</v>
      </c>
      <c r="J20" s="558"/>
      <c r="K20" s="558"/>
      <c r="L20" s="558"/>
      <c r="M20" s="444">
        <f t="shared" si="18"/>
        <v>0</v>
      </c>
      <c r="N20" s="182"/>
      <c r="O20" s="557"/>
      <c r="P20" s="341">
        <f t="shared" si="19"/>
        <v>0</v>
      </c>
      <c r="Q20" s="85"/>
      <c r="R20" s="85"/>
      <c r="S20" s="85"/>
      <c r="T20" s="85"/>
      <c r="U20" s="85"/>
      <c r="V20" s="85"/>
      <c r="W20" s="85"/>
      <c r="X20" s="85"/>
      <c r="Y20" s="85"/>
      <c r="Z20" s="85"/>
    </row>
    <row r="21" spans="1:26" ht="12.75" customHeight="1" x14ac:dyDescent="0.2">
      <c r="A21" s="286">
        <f t="shared" si="20"/>
        <v>15</v>
      </c>
      <c r="B21" s="103"/>
      <c r="C21" s="528" t="s">
        <v>1020</v>
      </c>
      <c r="D21" s="557"/>
      <c r="E21" s="558"/>
      <c r="F21" s="558"/>
      <c r="G21" s="558"/>
      <c r="H21" s="333">
        <f t="shared" ref="H21:I21" si="25">+D21+F21</f>
        <v>0</v>
      </c>
      <c r="I21" s="333">
        <f t="shared" si="25"/>
        <v>0</v>
      </c>
      <c r="J21" s="558"/>
      <c r="K21" s="558"/>
      <c r="L21" s="558"/>
      <c r="M21" s="444">
        <f t="shared" si="18"/>
        <v>0</v>
      </c>
      <c r="N21" s="182"/>
      <c r="O21" s="557"/>
      <c r="P21" s="341">
        <f t="shared" si="19"/>
        <v>0</v>
      </c>
      <c r="Q21" s="85"/>
      <c r="R21" s="85"/>
      <c r="S21" s="85"/>
      <c r="T21" s="85"/>
      <c r="U21" s="85"/>
      <c r="V21" s="85"/>
      <c r="W21" s="85"/>
      <c r="X21" s="85"/>
      <c r="Y21" s="85"/>
      <c r="Z21" s="85"/>
    </row>
    <row r="22" spans="1:26" ht="12.75" customHeight="1" x14ac:dyDescent="0.2">
      <c r="A22" s="286">
        <f t="shared" si="20"/>
        <v>16</v>
      </c>
      <c r="B22" s="103"/>
      <c r="C22" s="528" t="s">
        <v>1021</v>
      </c>
      <c r="D22" s="557"/>
      <c r="E22" s="558"/>
      <c r="F22" s="558"/>
      <c r="G22" s="558"/>
      <c r="H22" s="333">
        <f t="shared" ref="H22:I22" si="26">+D22+F22</f>
        <v>0</v>
      </c>
      <c r="I22" s="333">
        <f t="shared" si="26"/>
        <v>0</v>
      </c>
      <c r="J22" s="558"/>
      <c r="K22" s="558"/>
      <c r="L22" s="558"/>
      <c r="M22" s="444">
        <f t="shared" si="18"/>
        <v>0</v>
      </c>
      <c r="N22" s="182"/>
      <c r="O22" s="557"/>
      <c r="P22" s="341">
        <f t="shared" si="19"/>
        <v>0</v>
      </c>
      <c r="Q22" s="85"/>
      <c r="R22" s="85"/>
      <c r="S22" s="85"/>
      <c r="T22" s="85"/>
      <c r="U22" s="85"/>
      <c r="V22" s="85"/>
      <c r="W22" s="85"/>
      <c r="X22" s="85"/>
      <c r="Y22" s="85"/>
      <c r="Z22" s="85"/>
    </row>
    <row r="23" spans="1:26" ht="12.75" customHeight="1" x14ac:dyDescent="0.2">
      <c r="A23" s="286">
        <f t="shared" si="20"/>
        <v>17</v>
      </c>
      <c r="B23" s="103"/>
      <c r="C23" s="545" t="s">
        <v>1024</v>
      </c>
      <c r="D23" s="557">
        <v>13196</v>
      </c>
      <c r="E23" s="558">
        <v>12730.77831</v>
      </c>
      <c r="F23" s="558"/>
      <c r="G23" s="558"/>
      <c r="H23" s="333">
        <f t="shared" ref="H23:I23" si="27">+D23+F23</f>
        <v>13196</v>
      </c>
      <c r="I23" s="333">
        <f t="shared" si="27"/>
        <v>12730.77831</v>
      </c>
      <c r="J23" s="558"/>
      <c r="K23" s="558"/>
      <c r="L23" s="558"/>
      <c r="M23" s="646">
        <f t="shared" si="18"/>
        <v>465.22169000000031</v>
      </c>
      <c r="N23" s="182"/>
      <c r="O23" s="557"/>
      <c r="P23" s="341">
        <f t="shared" si="19"/>
        <v>12730.77831</v>
      </c>
      <c r="Q23" s="85"/>
      <c r="R23" s="85"/>
      <c r="S23" s="85"/>
      <c r="T23" s="85"/>
      <c r="U23" s="85"/>
      <c r="V23" s="85"/>
      <c r="W23" s="85"/>
      <c r="X23" s="85"/>
      <c r="Y23" s="85"/>
      <c r="Z23" s="85"/>
    </row>
    <row r="24" spans="1:26" ht="12.75" customHeight="1" x14ac:dyDescent="0.2">
      <c r="A24" s="476">
        <f t="shared" ref="A24:A25" si="28">+A23+1</f>
        <v>18</v>
      </c>
      <c r="B24" s="543"/>
      <c r="C24" s="566" t="s">
        <v>1028</v>
      </c>
      <c r="D24" s="568"/>
      <c r="E24" s="570"/>
      <c r="F24" s="570"/>
      <c r="G24" s="570"/>
      <c r="H24" s="333">
        <f t="shared" ref="H24:I24" si="29">+D24+F24</f>
        <v>0</v>
      </c>
      <c r="I24" s="333">
        <f t="shared" si="29"/>
        <v>0</v>
      </c>
      <c r="J24" s="570"/>
      <c r="K24" s="570"/>
      <c r="L24" s="570"/>
      <c r="M24" s="444">
        <f t="shared" si="18"/>
        <v>0</v>
      </c>
      <c r="N24" s="217"/>
      <c r="O24" s="568"/>
      <c r="P24" s="341">
        <f t="shared" si="19"/>
        <v>0</v>
      </c>
      <c r="Q24" s="221"/>
      <c r="R24" s="221"/>
      <c r="S24" s="221"/>
      <c r="T24" s="221"/>
      <c r="U24" s="221"/>
      <c r="V24" s="221"/>
      <c r="W24" s="221"/>
      <c r="X24" s="221"/>
      <c r="Y24" s="221"/>
      <c r="Z24" s="221"/>
    </row>
    <row r="25" spans="1:26" ht="13.5" customHeight="1" x14ac:dyDescent="0.2">
      <c r="A25" s="573">
        <f t="shared" si="28"/>
        <v>19</v>
      </c>
      <c r="B25" s="574"/>
      <c r="C25" s="389" t="s">
        <v>906</v>
      </c>
      <c r="D25" s="285">
        <f t="shared" ref="D25:M25" si="30">D26+D36+D37+D42</f>
        <v>27767.603999999999</v>
      </c>
      <c r="E25" s="226">
        <f>E26+E36+E37+E42</f>
        <v>27150.511159999998</v>
      </c>
      <c r="F25" s="226">
        <f t="shared" si="30"/>
        <v>0</v>
      </c>
      <c r="G25" s="226">
        <f t="shared" si="30"/>
        <v>0</v>
      </c>
      <c r="H25" s="226">
        <f t="shared" si="30"/>
        <v>27767.603999999999</v>
      </c>
      <c r="I25" s="226">
        <f t="shared" si="30"/>
        <v>27150.511159999998</v>
      </c>
      <c r="J25" s="226">
        <f t="shared" si="30"/>
        <v>0</v>
      </c>
      <c r="K25" s="226">
        <f t="shared" si="30"/>
        <v>0</v>
      </c>
      <c r="L25" s="226">
        <f>L26+L36+L37+L42</f>
        <v>524.85979999999995</v>
      </c>
      <c r="M25" s="442">
        <f t="shared" si="30"/>
        <v>617.09284000000116</v>
      </c>
      <c r="N25" s="182"/>
      <c r="O25" s="285">
        <f t="shared" ref="O25:P25" si="31">O26+O36+O37+O42</f>
        <v>0</v>
      </c>
      <c r="P25" s="442">
        <f t="shared" si="31"/>
        <v>27150.511159999998</v>
      </c>
      <c r="Q25" s="221"/>
      <c r="R25" s="221"/>
      <c r="S25" s="221"/>
      <c r="T25" s="221"/>
      <c r="U25" s="221"/>
      <c r="V25" s="221"/>
      <c r="W25" s="221"/>
      <c r="X25" s="221"/>
      <c r="Y25" s="221"/>
      <c r="Z25" s="221"/>
    </row>
    <row r="26" spans="1:26" ht="12.75" customHeight="1" x14ac:dyDescent="0.2">
      <c r="A26" s="286">
        <f t="shared" ref="A26:A35" si="32">A25+1</f>
        <v>20</v>
      </c>
      <c r="B26" s="103"/>
      <c r="C26" s="414" t="s">
        <v>1030</v>
      </c>
      <c r="D26" s="585">
        <f t="shared" ref="D26:M26" si="33">SUM(D27:D35)</f>
        <v>3699</v>
      </c>
      <c r="E26" s="581">
        <f t="shared" si="33"/>
        <v>3699</v>
      </c>
      <c r="F26" s="581">
        <f t="shared" si="33"/>
        <v>0</v>
      </c>
      <c r="G26" s="581">
        <f t="shared" si="33"/>
        <v>0</v>
      </c>
      <c r="H26" s="581">
        <f t="shared" si="33"/>
        <v>3699</v>
      </c>
      <c r="I26" s="581">
        <f t="shared" si="33"/>
        <v>3699</v>
      </c>
      <c r="J26" s="581">
        <f t="shared" si="33"/>
        <v>0</v>
      </c>
      <c r="K26" s="581">
        <f t="shared" si="33"/>
        <v>0</v>
      </c>
      <c r="L26" s="581">
        <f t="shared" si="33"/>
        <v>115.86865</v>
      </c>
      <c r="M26" s="582">
        <f t="shared" si="33"/>
        <v>0</v>
      </c>
      <c r="N26" s="584"/>
      <c r="O26" s="585">
        <f t="shared" ref="O26:P26" si="34">SUM(O27:O35)</f>
        <v>0</v>
      </c>
      <c r="P26" s="582">
        <f t="shared" si="34"/>
        <v>3699</v>
      </c>
      <c r="Q26" s="85"/>
      <c r="R26" s="85"/>
      <c r="S26" s="85"/>
      <c r="T26" s="85"/>
      <c r="U26" s="85"/>
      <c r="V26" s="85"/>
      <c r="W26" s="85"/>
      <c r="X26" s="85"/>
      <c r="Y26" s="85"/>
      <c r="Z26" s="85"/>
    </row>
    <row r="27" spans="1:26" ht="12.75" customHeight="1" x14ac:dyDescent="0.2">
      <c r="A27" s="286">
        <f t="shared" si="32"/>
        <v>21</v>
      </c>
      <c r="B27" s="103"/>
      <c r="C27" s="414" t="s">
        <v>1040</v>
      </c>
      <c r="D27" s="587"/>
      <c r="E27" s="74"/>
      <c r="F27" s="74"/>
      <c r="G27" s="74"/>
      <c r="H27" s="333">
        <f t="shared" ref="H27:I27" si="35">+D27+F27</f>
        <v>0</v>
      </c>
      <c r="I27" s="333">
        <f t="shared" si="35"/>
        <v>0</v>
      </c>
      <c r="J27" s="74"/>
      <c r="K27" s="74"/>
      <c r="L27" s="74"/>
      <c r="M27" s="444">
        <f t="shared" ref="M27:M36" si="36">+H27-I27</f>
        <v>0</v>
      </c>
      <c r="N27" s="348"/>
      <c r="O27" s="330"/>
      <c r="P27" s="341">
        <f t="shared" ref="P27:P35" si="37">+I27+O27</f>
        <v>0</v>
      </c>
      <c r="Q27" s="221"/>
      <c r="R27" s="221"/>
      <c r="S27" s="221"/>
      <c r="T27" s="221"/>
      <c r="U27" s="221"/>
      <c r="V27" s="221"/>
      <c r="W27" s="221"/>
      <c r="X27" s="221"/>
      <c r="Y27" s="221"/>
      <c r="Z27" s="221"/>
    </row>
    <row r="28" spans="1:26" ht="12.75" customHeight="1" x14ac:dyDescent="0.2">
      <c r="A28" s="286">
        <f t="shared" si="32"/>
        <v>22</v>
      </c>
      <c r="B28" s="103"/>
      <c r="C28" s="414" t="s">
        <v>1043</v>
      </c>
      <c r="D28" s="587"/>
      <c r="E28" s="74"/>
      <c r="F28" s="74"/>
      <c r="G28" s="74"/>
      <c r="H28" s="333">
        <f t="shared" ref="H28:I28" si="38">+D28+F28</f>
        <v>0</v>
      </c>
      <c r="I28" s="333">
        <f t="shared" si="38"/>
        <v>0</v>
      </c>
      <c r="J28" s="74"/>
      <c r="K28" s="74"/>
      <c r="L28" s="74"/>
      <c r="M28" s="444">
        <f t="shared" si="36"/>
        <v>0</v>
      </c>
      <c r="N28" s="348"/>
      <c r="O28" s="330"/>
      <c r="P28" s="341">
        <f t="shared" si="37"/>
        <v>0</v>
      </c>
      <c r="Q28" s="221"/>
      <c r="R28" s="221"/>
      <c r="S28" s="221"/>
      <c r="T28" s="221"/>
      <c r="U28" s="221"/>
      <c r="V28" s="221"/>
      <c r="W28" s="221"/>
      <c r="X28" s="221"/>
      <c r="Y28" s="221"/>
      <c r="Z28" s="221"/>
    </row>
    <row r="29" spans="1:26" ht="12.75" customHeight="1" x14ac:dyDescent="0.2">
      <c r="A29" s="286">
        <f t="shared" si="32"/>
        <v>23</v>
      </c>
      <c r="B29" s="103"/>
      <c r="C29" s="414" t="s">
        <v>1045</v>
      </c>
      <c r="D29" s="587"/>
      <c r="E29" s="74"/>
      <c r="F29" s="74"/>
      <c r="G29" s="74"/>
      <c r="H29" s="333">
        <f t="shared" ref="H29:I29" si="39">+D29+F29</f>
        <v>0</v>
      </c>
      <c r="I29" s="333">
        <f t="shared" si="39"/>
        <v>0</v>
      </c>
      <c r="J29" s="74"/>
      <c r="K29" s="74"/>
      <c r="L29" s="74"/>
      <c r="M29" s="444">
        <f t="shared" si="36"/>
        <v>0</v>
      </c>
      <c r="N29" s="348"/>
      <c r="O29" s="330"/>
      <c r="P29" s="341">
        <f t="shared" si="37"/>
        <v>0</v>
      </c>
      <c r="Q29" s="221"/>
      <c r="R29" s="221"/>
      <c r="S29" s="221"/>
      <c r="T29" s="221"/>
      <c r="U29" s="221"/>
      <c r="V29" s="221"/>
      <c r="W29" s="221"/>
      <c r="X29" s="221"/>
      <c r="Y29" s="221"/>
      <c r="Z29" s="221"/>
    </row>
    <row r="30" spans="1:26" ht="12.75" customHeight="1" x14ac:dyDescent="0.2">
      <c r="A30" s="286">
        <f t="shared" si="32"/>
        <v>24</v>
      </c>
      <c r="B30" s="103"/>
      <c r="C30" s="414" t="s">
        <v>1046</v>
      </c>
      <c r="D30" s="587"/>
      <c r="E30" s="74"/>
      <c r="F30" s="74"/>
      <c r="G30" s="74"/>
      <c r="H30" s="333">
        <f t="shared" ref="H30:I30" si="40">+D30+F30</f>
        <v>0</v>
      </c>
      <c r="I30" s="333">
        <f t="shared" si="40"/>
        <v>0</v>
      </c>
      <c r="J30" s="74"/>
      <c r="K30" s="74"/>
      <c r="L30" s="74"/>
      <c r="M30" s="444">
        <f t="shared" si="36"/>
        <v>0</v>
      </c>
      <c r="N30" s="348"/>
      <c r="O30" s="330"/>
      <c r="P30" s="341">
        <f t="shared" si="37"/>
        <v>0</v>
      </c>
      <c r="Q30" s="221"/>
      <c r="R30" s="221"/>
      <c r="S30" s="221"/>
      <c r="T30" s="221"/>
      <c r="U30" s="221"/>
      <c r="V30" s="221"/>
      <c r="W30" s="221"/>
      <c r="X30" s="221"/>
      <c r="Y30" s="221"/>
      <c r="Z30" s="221"/>
    </row>
    <row r="31" spans="1:26" ht="12.75" customHeight="1" x14ac:dyDescent="0.2">
      <c r="A31" s="286">
        <f t="shared" si="32"/>
        <v>25</v>
      </c>
      <c r="B31" s="103"/>
      <c r="C31" s="414" t="s">
        <v>1048</v>
      </c>
      <c r="D31" s="587"/>
      <c r="E31" s="74"/>
      <c r="F31" s="74"/>
      <c r="G31" s="74"/>
      <c r="H31" s="333">
        <f t="shared" ref="H31:I31" si="41">+D31+F31</f>
        <v>0</v>
      </c>
      <c r="I31" s="333">
        <f t="shared" si="41"/>
        <v>0</v>
      </c>
      <c r="J31" s="74"/>
      <c r="K31" s="74"/>
      <c r="L31" s="74"/>
      <c r="M31" s="444">
        <f t="shared" si="36"/>
        <v>0</v>
      </c>
      <c r="N31" s="348"/>
      <c r="O31" s="330"/>
      <c r="P31" s="341">
        <f t="shared" si="37"/>
        <v>0</v>
      </c>
      <c r="Q31" s="221"/>
      <c r="R31" s="221"/>
      <c r="S31" s="221"/>
      <c r="T31" s="221"/>
      <c r="U31" s="221"/>
      <c r="V31" s="221"/>
      <c r="W31" s="221"/>
      <c r="X31" s="221"/>
      <c r="Y31" s="221"/>
      <c r="Z31" s="221"/>
    </row>
    <row r="32" spans="1:26" ht="12.75" customHeight="1" x14ac:dyDescent="0.2">
      <c r="A32" s="286">
        <f t="shared" si="32"/>
        <v>26</v>
      </c>
      <c r="B32" s="103"/>
      <c r="C32" s="414" t="s">
        <v>1049</v>
      </c>
      <c r="D32" s="587"/>
      <c r="E32" s="74"/>
      <c r="F32" s="74"/>
      <c r="G32" s="74"/>
      <c r="H32" s="333">
        <f t="shared" ref="H32:I32" si="42">+D32+F32</f>
        <v>0</v>
      </c>
      <c r="I32" s="333">
        <f t="shared" si="42"/>
        <v>0</v>
      </c>
      <c r="J32" s="74"/>
      <c r="K32" s="74"/>
      <c r="L32" s="74"/>
      <c r="M32" s="444">
        <f t="shared" si="36"/>
        <v>0</v>
      </c>
      <c r="N32" s="348"/>
      <c r="O32" s="330"/>
      <c r="P32" s="341">
        <f t="shared" si="37"/>
        <v>0</v>
      </c>
      <c r="Q32" s="221"/>
      <c r="R32" s="221"/>
      <c r="S32" s="221"/>
      <c r="T32" s="221"/>
      <c r="U32" s="221"/>
      <c r="V32" s="221"/>
      <c r="W32" s="221"/>
      <c r="X32" s="221"/>
      <c r="Y32" s="221"/>
      <c r="Z32" s="221"/>
    </row>
    <row r="33" spans="1:26" ht="12.75" customHeight="1" x14ac:dyDescent="0.2">
      <c r="A33" s="286">
        <f t="shared" si="32"/>
        <v>27</v>
      </c>
      <c r="B33" s="103"/>
      <c r="C33" s="414" t="s">
        <v>1051</v>
      </c>
      <c r="D33" s="587"/>
      <c r="E33" s="74"/>
      <c r="F33" s="74"/>
      <c r="G33" s="74"/>
      <c r="H33" s="333">
        <f t="shared" ref="H33:I33" si="43">+D33+F33</f>
        <v>0</v>
      </c>
      <c r="I33" s="333">
        <f t="shared" si="43"/>
        <v>0</v>
      </c>
      <c r="J33" s="74"/>
      <c r="K33" s="74"/>
      <c r="L33" s="74"/>
      <c r="M33" s="444">
        <f t="shared" si="36"/>
        <v>0</v>
      </c>
      <c r="N33" s="348"/>
      <c r="O33" s="330"/>
      <c r="P33" s="341">
        <f t="shared" si="37"/>
        <v>0</v>
      </c>
      <c r="Q33" s="221"/>
      <c r="R33" s="221"/>
      <c r="S33" s="221"/>
      <c r="T33" s="221"/>
      <c r="U33" s="221"/>
      <c r="V33" s="221"/>
      <c r="W33" s="221"/>
      <c r="X33" s="221"/>
      <c r="Y33" s="221"/>
      <c r="Z33" s="221"/>
    </row>
    <row r="34" spans="1:26" ht="12.75" customHeight="1" x14ac:dyDescent="0.2">
      <c r="A34" s="286">
        <f t="shared" si="32"/>
        <v>28</v>
      </c>
      <c r="B34" s="103"/>
      <c r="C34" s="414" t="s">
        <v>1052</v>
      </c>
      <c r="D34" s="587"/>
      <c r="E34" s="74"/>
      <c r="F34" s="74"/>
      <c r="G34" s="74"/>
      <c r="H34" s="333">
        <f t="shared" ref="H34:I34" si="44">+D34+F34</f>
        <v>0</v>
      </c>
      <c r="I34" s="333">
        <f t="shared" si="44"/>
        <v>0</v>
      </c>
      <c r="J34" s="74"/>
      <c r="K34" s="74"/>
      <c r="L34" s="74"/>
      <c r="M34" s="444">
        <f t="shared" si="36"/>
        <v>0</v>
      </c>
      <c r="N34" s="348"/>
      <c r="O34" s="330"/>
      <c r="P34" s="341">
        <f t="shared" si="37"/>
        <v>0</v>
      </c>
      <c r="Q34" s="221"/>
      <c r="R34" s="221"/>
      <c r="S34" s="221"/>
      <c r="T34" s="221"/>
      <c r="U34" s="221"/>
      <c r="V34" s="221"/>
      <c r="W34" s="221"/>
      <c r="X34" s="221"/>
      <c r="Y34" s="221"/>
      <c r="Z34" s="221"/>
    </row>
    <row r="35" spans="1:26" ht="12.75" customHeight="1" x14ac:dyDescent="0.2">
      <c r="A35" s="286">
        <f t="shared" si="32"/>
        <v>29</v>
      </c>
      <c r="B35" s="103"/>
      <c r="C35" s="414" t="s">
        <v>1053</v>
      </c>
      <c r="D35" s="74">
        <v>3699</v>
      </c>
      <c r="E35" s="74">
        <v>3699</v>
      </c>
      <c r="F35" s="74"/>
      <c r="G35" s="74"/>
      <c r="H35" s="333">
        <f t="shared" ref="H35:I35" si="45">+D35+F35</f>
        <v>3699</v>
      </c>
      <c r="I35" s="333">
        <f t="shared" si="45"/>
        <v>3699</v>
      </c>
      <c r="J35" s="74"/>
      <c r="K35" s="74"/>
      <c r="L35" s="74">
        <v>115.86865</v>
      </c>
      <c r="M35" s="444">
        <f t="shared" si="36"/>
        <v>0</v>
      </c>
      <c r="N35" s="348"/>
      <c r="O35" s="330"/>
      <c r="P35" s="341">
        <f t="shared" si="37"/>
        <v>3699</v>
      </c>
      <c r="Q35" s="221"/>
      <c r="R35" s="221"/>
      <c r="S35" s="221"/>
      <c r="T35" s="221"/>
      <c r="U35" s="221"/>
      <c r="V35" s="221"/>
      <c r="W35" s="221"/>
      <c r="X35" s="221"/>
      <c r="Y35" s="221"/>
      <c r="Z35" s="221"/>
    </row>
    <row r="36" spans="1:26" ht="12.75" customHeight="1" x14ac:dyDescent="0.2">
      <c r="A36" s="476">
        <f t="shared" ref="A36:A56" si="46">+A35+1</f>
        <v>30</v>
      </c>
      <c r="B36" s="589"/>
      <c r="C36" s="590" t="s">
        <v>1056</v>
      </c>
      <c r="D36" s="285">
        <v>23217</v>
      </c>
      <c r="E36" s="226">
        <f>D36-617.09284</f>
        <v>22599.907159999999</v>
      </c>
      <c r="F36" s="226"/>
      <c r="G36" s="226"/>
      <c r="H36" s="226">
        <f>+D36+F36</f>
        <v>23217</v>
      </c>
      <c r="I36" s="226">
        <f>E36+G36</f>
        <v>22599.907159999999</v>
      </c>
      <c r="J36" s="226"/>
      <c r="K36" s="226"/>
      <c r="L36" s="226">
        <v>378.16298999999998</v>
      </c>
      <c r="M36" s="442">
        <f t="shared" si="36"/>
        <v>617.09284000000116</v>
      </c>
      <c r="N36" s="182"/>
      <c r="O36" s="285"/>
      <c r="P36" s="442">
        <f>I36+O36</f>
        <v>22599.907159999999</v>
      </c>
      <c r="Q36" s="221"/>
      <c r="R36" s="221"/>
      <c r="S36" s="221"/>
      <c r="T36" s="221"/>
      <c r="U36" s="221"/>
      <c r="V36" s="221"/>
      <c r="W36" s="221"/>
      <c r="X36" s="221"/>
      <c r="Y36" s="221"/>
      <c r="Z36" s="221"/>
    </row>
    <row r="37" spans="1:26" ht="12.75" customHeight="1" x14ac:dyDescent="0.2">
      <c r="A37" s="476">
        <f t="shared" si="46"/>
        <v>31</v>
      </c>
      <c r="B37" s="589"/>
      <c r="C37" s="590" t="s">
        <v>1057</v>
      </c>
      <c r="D37" s="285">
        <f t="shared" ref="D37:M37" si="47">+D38+D39+D40+D41</f>
        <v>851.60400000000004</v>
      </c>
      <c r="E37" s="226">
        <f t="shared" si="47"/>
        <v>851.60400000000004</v>
      </c>
      <c r="F37" s="226">
        <f t="shared" si="47"/>
        <v>0</v>
      </c>
      <c r="G37" s="226">
        <f t="shared" si="47"/>
        <v>0</v>
      </c>
      <c r="H37" s="226">
        <f t="shared" si="47"/>
        <v>851.60400000000004</v>
      </c>
      <c r="I37" s="226">
        <f t="shared" si="47"/>
        <v>851.60400000000004</v>
      </c>
      <c r="J37" s="226">
        <f t="shared" si="47"/>
        <v>0</v>
      </c>
      <c r="K37" s="226">
        <f t="shared" si="47"/>
        <v>0</v>
      </c>
      <c r="L37" s="226">
        <f t="shared" si="47"/>
        <v>30.82816</v>
      </c>
      <c r="M37" s="442">
        <f t="shared" si="47"/>
        <v>0</v>
      </c>
      <c r="N37" s="182"/>
      <c r="O37" s="285">
        <f t="shared" ref="O37:P37" si="48">+O38+O39+O40+O41</f>
        <v>0</v>
      </c>
      <c r="P37" s="442">
        <f t="shared" si="48"/>
        <v>851.60400000000004</v>
      </c>
      <c r="Q37" s="85"/>
      <c r="R37" s="85"/>
      <c r="S37" s="85"/>
      <c r="T37" s="85"/>
      <c r="U37" s="85"/>
      <c r="V37" s="85"/>
      <c r="W37" s="85"/>
      <c r="X37" s="85"/>
      <c r="Y37" s="85"/>
      <c r="Z37" s="85"/>
    </row>
    <row r="38" spans="1:26" ht="12.75" customHeight="1" x14ac:dyDescent="0.2">
      <c r="A38" s="476">
        <f t="shared" si="46"/>
        <v>32</v>
      </c>
      <c r="B38" s="103"/>
      <c r="C38" s="591" t="s">
        <v>1059</v>
      </c>
      <c r="D38" s="592"/>
      <c r="E38" s="593"/>
      <c r="F38" s="593"/>
      <c r="G38" s="593"/>
      <c r="H38" s="333">
        <f t="shared" ref="H38:I38" si="49">+D38+F38</f>
        <v>0</v>
      </c>
      <c r="I38" s="333">
        <f t="shared" si="49"/>
        <v>0</v>
      </c>
      <c r="J38" s="558"/>
      <c r="K38" s="558"/>
      <c r="L38" s="558"/>
      <c r="M38" s="444">
        <f t="shared" ref="M38:M42" si="50">+H38-I38</f>
        <v>0</v>
      </c>
      <c r="N38" s="182"/>
      <c r="O38" s="592"/>
      <c r="P38" s="341">
        <f t="shared" ref="P38:P45" si="51">I38+O38</f>
        <v>0</v>
      </c>
      <c r="Q38" s="85"/>
      <c r="R38" s="85"/>
      <c r="S38" s="85"/>
      <c r="T38" s="85"/>
      <c r="U38" s="85"/>
      <c r="V38" s="85"/>
      <c r="W38" s="85"/>
      <c r="X38" s="85"/>
      <c r="Y38" s="85"/>
      <c r="Z38" s="85"/>
    </row>
    <row r="39" spans="1:26" ht="12.75" customHeight="1" x14ac:dyDescent="0.2">
      <c r="A39" s="286">
        <f t="shared" si="46"/>
        <v>33</v>
      </c>
      <c r="B39" s="137"/>
      <c r="C39" s="595" t="s">
        <v>1061</v>
      </c>
      <c r="D39" s="592">
        <v>112.604</v>
      </c>
      <c r="E39" s="593">
        <v>112.604</v>
      </c>
      <c r="F39" s="593"/>
      <c r="G39" s="593"/>
      <c r="H39" s="333">
        <f t="shared" ref="H39:I39" si="52">+D39+F39</f>
        <v>112.604</v>
      </c>
      <c r="I39" s="333">
        <f t="shared" si="52"/>
        <v>112.604</v>
      </c>
      <c r="J39" s="558"/>
      <c r="K39" s="558"/>
      <c r="L39" s="558"/>
      <c r="M39" s="444">
        <f t="shared" si="50"/>
        <v>0</v>
      </c>
      <c r="N39" s="182"/>
      <c r="O39" s="592"/>
      <c r="P39" s="341">
        <f t="shared" si="51"/>
        <v>112.604</v>
      </c>
      <c r="Q39" s="85"/>
      <c r="R39" s="85"/>
      <c r="S39" s="85"/>
      <c r="T39" s="85"/>
      <c r="U39" s="85"/>
      <c r="V39" s="85"/>
      <c r="W39" s="85"/>
      <c r="X39" s="85"/>
      <c r="Y39" s="85"/>
      <c r="Z39" s="85"/>
    </row>
    <row r="40" spans="1:26" ht="12.75" customHeight="1" x14ac:dyDescent="0.2">
      <c r="A40" s="286">
        <f t="shared" si="46"/>
        <v>34</v>
      </c>
      <c r="B40" s="137"/>
      <c r="C40" s="595" t="s">
        <v>1062</v>
      </c>
      <c r="D40" s="592"/>
      <c r="E40" s="593"/>
      <c r="F40" s="593"/>
      <c r="G40" s="593"/>
      <c r="H40" s="333">
        <f t="shared" ref="H40:I40" si="53">+D40+F40</f>
        <v>0</v>
      </c>
      <c r="I40" s="333">
        <f t="shared" si="53"/>
        <v>0</v>
      </c>
      <c r="J40" s="558"/>
      <c r="K40" s="558"/>
      <c r="L40" s="558"/>
      <c r="M40" s="444">
        <f t="shared" si="50"/>
        <v>0</v>
      </c>
      <c r="N40" s="182"/>
      <c r="O40" s="592"/>
      <c r="P40" s="341">
        <f t="shared" si="51"/>
        <v>0</v>
      </c>
      <c r="Q40" s="85"/>
      <c r="R40" s="85"/>
      <c r="S40" s="85"/>
      <c r="T40" s="85"/>
      <c r="U40" s="85"/>
      <c r="V40" s="85"/>
      <c r="W40" s="85"/>
      <c r="X40" s="85"/>
      <c r="Y40" s="85"/>
      <c r="Z40" s="85"/>
    </row>
    <row r="41" spans="1:26" ht="12.75" customHeight="1" x14ac:dyDescent="0.2">
      <c r="A41" s="286">
        <f t="shared" si="46"/>
        <v>35</v>
      </c>
      <c r="B41" s="137"/>
      <c r="C41" s="595" t="s">
        <v>1063</v>
      </c>
      <c r="D41" s="592">
        <f>635.06416+103.93584</f>
        <v>739</v>
      </c>
      <c r="E41" s="593">
        <v>739</v>
      </c>
      <c r="F41" s="593"/>
      <c r="G41" s="593"/>
      <c r="H41" s="333">
        <f t="shared" ref="H41:I41" si="54">+D41+F41</f>
        <v>739</v>
      </c>
      <c r="I41" s="333">
        <f t="shared" si="54"/>
        <v>739</v>
      </c>
      <c r="J41" s="558"/>
      <c r="K41" s="558"/>
      <c r="L41" s="558">
        <v>30.82816</v>
      </c>
      <c r="M41" s="444">
        <f t="shared" si="50"/>
        <v>0</v>
      </c>
      <c r="N41" s="182"/>
      <c r="O41" s="592"/>
      <c r="P41" s="341">
        <f t="shared" si="51"/>
        <v>739</v>
      </c>
      <c r="Q41" s="85"/>
      <c r="R41" s="85"/>
      <c r="S41" s="85"/>
      <c r="T41" s="85"/>
      <c r="U41" s="85"/>
      <c r="V41" s="85"/>
      <c r="W41" s="85"/>
      <c r="X41" s="85"/>
      <c r="Y41" s="85"/>
      <c r="Z41" s="85"/>
    </row>
    <row r="42" spans="1:26" ht="12.75" customHeight="1" x14ac:dyDescent="0.2">
      <c r="A42" s="286">
        <f t="shared" si="46"/>
        <v>36</v>
      </c>
      <c r="B42" s="589"/>
      <c r="C42" s="590" t="s">
        <v>1064</v>
      </c>
      <c r="D42" s="285"/>
      <c r="E42" s="226"/>
      <c r="F42" s="226"/>
      <c r="G42" s="226"/>
      <c r="H42" s="226">
        <f>+D42+F42</f>
        <v>0</v>
      </c>
      <c r="I42" s="226">
        <f>E42+G42</f>
        <v>0</v>
      </c>
      <c r="J42" s="226"/>
      <c r="K42" s="226"/>
      <c r="L42" s="226"/>
      <c r="M42" s="442">
        <f t="shared" si="50"/>
        <v>0</v>
      </c>
      <c r="N42" s="182"/>
      <c r="O42" s="285"/>
      <c r="P42" s="230">
        <f t="shared" si="51"/>
        <v>0</v>
      </c>
      <c r="Q42" s="85"/>
      <c r="R42" s="85"/>
      <c r="S42" s="85"/>
      <c r="T42" s="85"/>
      <c r="U42" s="85"/>
      <c r="V42" s="85"/>
      <c r="W42" s="85"/>
      <c r="X42" s="85"/>
      <c r="Y42" s="85"/>
      <c r="Z42" s="85"/>
    </row>
    <row r="43" spans="1:26" ht="12.75" customHeight="1" x14ac:dyDescent="0.2">
      <c r="A43" s="120">
        <f t="shared" si="46"/>
        <v>37</v>
      </c>
      <c r="B43" s="574"/>
      <c r="C43" s="527" t="s">
        <v>929</v>
      </c>
      <c r="D43" s="285">
        <f t="shared" ref="D43:M43" si="55">+D44+D45</f>
        <v>0</v>
      </c>
      <c r="E43" s="226">
        <f t="shared" si="55"/>
        <v>0</v>
      </c>
      <c r="F43" s="226">
        <f t="shared" si="55"/>
        <v>0</v>
      </c>
      <c r="G43" s="226">
        <f t="shared" si="55"/>
        <v>0</v>
      </c>
      <c r="H43" s="226">
        <f t="shared" si="55"/>
        <v>0</v>
      </c>
      <c r="I43" s="226">
        <f t="shared" si="55"/>
        <v>0</v>
      </c>
      <c r="J43" s="226">
        <f t="shared" si="55"/>
        <v>0</v>
      </c>
      <c r="K43" s="226">
        <f t="shared" si="55"/>
        <v>0</v>
      </c>
      <c r="L43" s="226">
        <f t="shared" si="55"/>
        <v>0</v>
      </c>
      <c r="M43" s="442">
        <f t="shared" si="55"/>
        <v>0</v>
      </c>
      <c r="N43" s="608"/>
      <c r="O43" s="285">
        <f>+O44+O45</f>
        <v>0</v>
      </c>
      <c r="P43" s="230">
        <f t="shared" si="51"/>
        <v>0</v>
      </c>
      <c r="Q43" s="221"/>
      <c r="R43" s="221"/>
      <c r="S43" s="221"/>
      <c r="T43" s="221"/>
      <c r="U43" s="221"/>
      <c r="V43" s="221"/>
      <c r="W43" s="221"/>
      <c r="X43" s="221"/>
      <c r="Y43" s="221"/>
      <c r="Z43" s="221"/>
    </row>
    <row r="44" spans="1:26" ht="12.75" customHeight="1" x14ac:dyDescent="0.2">
      <c r="A44" s="476">
        <f t="shared" si="46"/>
        <v>38</v>
      </c>
      <c r="B44" s="543"/>
      <c r="C44" s="503" t="s">
        <v>968</v>
      </c>
      <c r="D44" s="610"/>
      <c r="E44" s="74"/>
      <c r="F44" s="74"/>
      <c r="G44" s="74"/>
      <c r="H44" s="333">
        <f t="shared" ref="H44:I44" si="56">+D44+F44</f>
        <v>0</v>
      </c>
      <c r="I44" s="333">
        <f t="shared" si="56"/>
        <v>0</v>
      </c>
      <c r="J44" s="74"/>
      <c r="K44" s="74"/>
      <c r="L44" s="74"/>
      <c r="M44" s="444">
        <f t="shared" ref="M44:M45" si="57">+H44-I44</f>
        <v>0</v>
      </c>
      <c r="N44" s="608"/>
      <c r="O44" s="592"/>
      <c r="P44" s="341">
        <f t="shared" si="51"/>
        <v>0</v>
      </c>
      <c r="Q44" s="85"/>
      <c r="R44" s="85"/>
      <c r="S44" s="85"/>
      <c r="T44" s="85"/>
      <c r="U44" s="85"/>
      <c r="V44" s="85"/>
      <c r="W44" s="85"/>
      <c r="X44" s="85"/>
      <c r="Y44" s="85"/>
      <c r="Z44" s="85"/>
    </row>
    <row r="45" spans="1:26" ht="12.75" customHeight="1" x14ac:dyDescent="0.2">
      <c r="A45" s="286">
        <f t="shared" si="46"/>
        <v>39</v>
      </c>
      <c r="B45" s="103"/>
      <c r="C45" s="503" t="s">
        <v>972</v>
      </c>
      <c r="D45" s="610"/>
      <c r="E45" s="74"/>
      <c r="F45" s="74"/>
      <c r="G45" s="74"/>
      <c r="H45" s="333">
        <f t="shared" ref="H45:I45" si="58">+D45+F45</f>
        <v>0</v>
      </c>
      <c r="I45" s="333">
        <f t="shared" si="58"/>
        <v>0</v>
      </c>
      <c r="J45" s="74"/>
      <c r="K45" s="74"/>
      <c r="L45" s="74"/>
      <c r="M45" s="444">
        <f t="shared" si="57"/>
        <v>0</v>
      </c>
      <c r="N45" s="612"/>
      <c r="O45" s="592"/>
      <c r="P45" s="341">
        <f t="shared" si="51"/>
        <v>0</v>
      </c>
      <c r="Q45" s="85"/>
      <c r="R45" s="85"/>
      <c r="S45" s="85"/>
      <c r="T45" s="85"/>
      <c r="U45" s="85"/>
      <c r="V45" s="85"/>
      <c r="W45" s="85"/>
      <c r="X45" s="85"/>
      <c r="Y45" s="85"/>
      <c r="Z45" s="85"/>
    </row>
    <row r="46" spans="1:26" ht="12.75" customHeight="1" x14ac:dyDescent="0.2">
      <c r="A46" s="471">
        <f t="shared" si="46"/>
        <v>40</v>
      </c>
      <c r="B46" s="574"/>
      <c r="C46" s="527" t="s">
        <v>978</v>
      </c>
      <c r="D46" s="285">
        <f t="shared" ref="D46:P46" si="59">SUM(D47,D49,D53)</f>
        <v>4711.9472000000005</v>
      </c>
      <c r="E46" s="226">
        <f t="shared" si="59"/>
        <v>4711.9472000000005</v>
      </c>
      <c r="F46" s="226">
        <f t="shared" si="59"/>
        <v>0</v>
      </c>
      <c r="G46" s="226">
        <f t="shared" si="59"/>
        <v>0</v>
      </c>
      <c r="H46" s="226">
        <f t="shared" si="59"/>
        <v>4711.9472000000005</v>
      </c>
      <c r="I46" s="226">
        <f t="shared" si="59"/>
        <v>4711.9472000000005</v>
      </c>
      <c r="J46" s="226">
        <f t="shared" si="59"/>
        <v>0</v>
      </c>
      <c r="K46" s="226">
        <f t="shared" si="59"/>
        <v>0</v>
      </c>
      <c r="L46" s="226">
        <f t="shared" si="59"/>
        <v>0</v>
      </c>
      <c r="M46" s="442">
        <f t="shared" si="59"/>
        <v>0</v>
      </c>
      <c r="N46" s="613">
        <f t="shared" si="59"/>
        <v>0</v>
      </c>
      <c r="O46" s="285">
        <f t="shared" si="59"/>
        <v>0</v>
      </c>
      <c r="P46" s="442">
        <f t="shared" si="59"/>
        <v>4711.9472000000005</v>
      </c>
      <c r="Q46" s="119"/>
      <c r="R46" s="119"/>
      <c r="S46" s="119"/>
      <c r="T46" s="119"/>
      <c r="U46" s="119"/>
      <c r="V46" s="119"/>
      <c r="W46" s="119"/>
      <c r="X46" s="119"/>
      <c r="Y46" s="119"/>
      <c r="Z46" s="119"/>
    </row>
    <row r="47" spans="1:26" ht="12.75" customHeight="1" x14ac:dyDescent="0.2">
      <c r="A47" s="476">
        <f t="shared" si="46"/>
        <v>41</v>
      </c>
      <c r="B47" s="615" t="s">
        <v>983</v>
      </c>
      <c r="C47" s="527" t="s">
        <v>1071</v>
      </c>
      <c r="D47" s="285">
        <f t="shared" ref="D47:P47" si="60">D48</f>
        <v>4711.9472000000005</v>
      </c>
      <c r="E47" s="226">
        <f t="shared" si="60"/>
        <v>4711.9472000000005</v>
      </c>
      <c r="F47" s="226">
        <f t="shared" si="60"/>
        <v>0</v>
      </c>
      <c r="G47" s="226">
        <f t="shared" si="60"/>
        <v>0</v>
      </c>
      <c r="H47" s="226">
        <f t="shared" si="60"/>
        <v>4711.9472000000005</v>
      </c>
      <c r="I47" s="226">
        <f t="shared" si="60"/>
        <v>4711.9472000000005</v>
      </c>
      <c r="J47" s="226">
        <f t="shared" si="60"/>
        <v>0</v>
      </c>
      <c r="K47" s="226">
        <f t="shared" si="60"/>
        <v>0</v>
      </c>
      <c r="L47" s="226">
        <f t="shared" si="60"/>
        <v>0</v>
      </c>
      <c r="M47" s="442">
        <f t="shared" si="60"/>
        <v>0</v>
      </c>
      <c r="N47" s="613">
        <f t="shared" si="60"/>
        <v>0</v>
      </c>
      <c r="O47" s="285">
        <f t="shared" si="60"/>
        <v>0</v>
      </c>
      <c r="P47" s="442">
        <f t="shared" si="60"/>
        <v>4711.9472000000005</v>
      </c>
      <c r="Q47" s="119"/>
      <c r="R47" s="119"/>
      <c r="S47" s="119"/>
      <c r="T47" s="119"/>
      <c r="U47" s="119"/>
      <c r="V47" s="119"/>
      <c r="W47" s="119"/>
      <c r="X47" s="119"/>
      <c r="Y47" s="119"/>
      <c r="Z47" s="119"/>
    </row>
    <row r="48" spans="1:26" ht="12.75" customHeight="1" x14ac:dyDescent="0.2">
      <c r="A48" s="476">
        <f t="shared" si="46"/>
        <v>42</v>
      </c>
      <c r="B48" s="543"/>
      <c r="C48" s="503" t="s">
        <v>995</v>
      </c>
      <c r="D48" s="636">
        <f>478.90116+92.45327+917.18573+174.265+321.19799+125.11326+276.72944+0.9855+2325.11585</f>
        <v>4711.9472000000005</v>
      </c>
      <c r="E48" s="74">
        <f>D48</f>
        <v>4711.9472000000005</v>
      </c>
      <c r="F48" s="74"/>
      <c r="G48" s="74"/>
      <c r="H48" s="333">
        <f t="shared" ref="H48:I48" si="61">+D48+F48</f>
        <v>4711.9472000000005</v>
      </c>
      <c r="I48" s="333">
        <f t="shared" si="61"/>
        <v>4711.9472000000005</v>
      </c>
      <c r="J48" s="74"/>
      <c r="K48" s="74"/>
      <c r="L48" s="74"/>
      <c r="M48" s="444">
        <f>+H48-I48</f>
        <v>0</v>
      </c>
      <c r="N48" s="348"/>
      <c r="O48" s="330"/>
      <c r="P48" s="444">
        <f>+I48+O48</f>
        <v>4711.9472000000005</v>
      </c>
      <c r="Q48" s="119"/>
      <c r="R48" s="119"/>
      <c r="S48" s="119"/>
      <c r="T48" s="119"/>
      <c r="U48" s="119"/>
      <c r="V48" s="119"/>
      <c r="W48" s="119"/>
      <c r="X48" s="119"/>
      <c r="Y48" s="119"/>
      <c r="Z48" s="119"/>
    </row>
    <row r="49" spans="1:26" ht="12.75" customHeight="1" x14ac:dyDescent="0.2">
      <c r="A49" s="536">
        <f t="shared" si="46"/>
        <v>43</v>
      </c>
      <c r="B49" s="616" t="s">
        <v>999</v>
      </c>
      <c r="C49" s="541"/>
      <c r="D49" s="285">
        <f t="shared" ref="D49:P49" si="62">+D50+D51+D52</f>
        <v>0</v>
      </c>
      <c r="E49" s="226">
        <f t="shared" si="62"/>
        <v>0</v>
      </c>
      <c r="F49" s="226">
        <f t="shared" si="62"/>
        <v>0</v>
      </c>
      <c r="G49" s="226">
        <f t="shared" si="62"/>
        <v>0</v>
      </c>
      <c r="H49" s="226">
        <f t="shared" si="62"/>
        <v>0</v>
      </c>
      <c r="I49" s="226">
        <f t="shared" si="62"/>
        <v>0</v>
      </c>
      <c r="J49" s="226">
        <f t="shared" si="62"/>
        <v>0</v>
      </c>
      <c r="K49" s="226">
        <f t="shared" si="62"/>
        <v>0</v>
      </c>
      <c r="L49" s="226">
        <f t="shared" si="62"/>
        <v>0</v>
      </c>
      <c r="M49" s="442">
        <f t="shared" si="62"/>
        <v>0</v>
      </c>
      <c r="N49" s="613">
        <f t="shared" si="62"/>
        <v>0</v>
      </c>
      <c r="O49" s="285">
        <f t="shared" si="62"/>
        <v>0</v>
      </c>
      <c r="P49" s="442">
        <f t="shared" si="62"/>
        <v>0</v>
      </c>
      <c r="Q49" s="119"/>
      <c r="R49" s="119"/>
      <c r="S49" s="119"/>
      <c r="T49" s="119"/>
      <c r="U49" s="119"/>
      <c r="V49" s="119"/>
      <c r="W49" s="119"/>
      <c r="X49" s="119"/>
      <c r="Y49" s="119"/>
      <c r="Z49" s="119"/>
    </row>
    <row r="50" spans="1:26" ht="12.75" customHeight="1" x14ac:dyDescent="0.2">
      <c r="A50" s="536">
        <f t="shared" si="46"/>
        <v>44</v>
      </c>
      <c r="B50" s="371"/>
      <c r="C50" s="533"/>
      <c r="D50" s="617"/>
      <c r="E50" s="74"/>
      <c r="F50" s="74"/>
      <c r="G50" s="74"/>
      <c r="H50" s="333">
        <f t="shared" ref="H50:I50" si="63">+D50+F50</f>
        <v>0</v>
      </c>
      <c r="I50" s="333">
        <f t="shared" si="63"/>
        <v>0</v>
      </c>
      <c r="J50" s="74"/>
      <c r="K50" s="74"/>
      <c r="L50" s="74"/>
      <c r="M50" s="444">
        <f t="shared" ref="M50:M52" si="64">+H50-I50</f>
        <v>0</v>
      </c>
      <c r="N50" s="348"/>
      <c r="O50" s="330"/>
      <c r="P50" s="444">
        <f t="shared" ref="P50:P52" si="65">+I50+O50</f>
        <v>0</v>
      </c>
      <c r="Q50" s="119"/>
      <c r="R50" s="119"/>
      <c r="S50" s="119"/>
      <c r="T50" s="119"/>
      <c r="U50" s="119"/>
      <c r="V50" s="119"/>
      <c r="W50" s="119"/>
      <c r="X50" s="119"/>
      <c r="Y50" s="119"/>
      <c r="Z50" s="119"/>
    </row>
    <row r="51" spans="1:26" ht="12.75" customHeight="1" x14ac:dyDescent="0.2">
      <c r="A51" s="536">
        <f t="shared" si="46"/>
        <v>45</v>
      </c>
      <c r="B51" s="371"/>
      <c r="C51" s="533"/>
      <c r="D51" s="617"/>
      <c r="E51" s="74"/>
      <c r="F51" s="74"/>
      <c r="G51" s="74"/>
      <c r="H51" s="333">
        <f t="shared" ref="H51:I51" si="66">+D51+F51</f>
        <v>0</v>
      </c>
      <c r="I51" s="333">
        <f t="shared" si="66"/>
        <v>0</v>
      </c>
      <c r="J51" s="74"/>
      <c r="K51" s="74"/>
      <c r="L51" s="74"/>
      <c r="M51" s="444">
        <f t="shared" si="64"/>
        <v>0</v>
      </c>
      <c r="N51" s="348"/>
      <c r="O51" s="330"/>
      <c r="P51" s="444">
        <f t="shared" si="65"/>
        <v>0</v>
      </c>
      <c r="Q51" s="119"/>
      <c r="R51" s="119"/>
      <c r="S51" s="119"/>
      <c r="T51" s="119"/>
      <c r="U51" s="119"/>
      <c r="V51" s="119"/>
      <c r="W51" s="119"/>
      <c r="X51" s="119"/>
      <c r="Y51" s="119"/>
      <c r="Z51" s="119"/>
    </row>
    <row r="52" spans="1:26" ht="12.75" customHeight="1" x14ac:dyDescent="0.2">
      <c r="A52" s="536">
        <f t="shared" si="46"/>
        <v>46</v>
      </c>
      <c r="B52" s="103"/>
      <c r="C52" s="533"/>
      <c r="D52" s="617"/>
      <c r="E52" s="74"/>
      <c r="F52" s="74"/>
      <c r="G52" s="74"/>
      <c r="H52" s="333">
        <f t="shared" ref="H52:I52" si="67">+D52+F52</f>
        <v>0</v>
      </c>
      <c r="I52" s="333">
        <f t="shared" si="67"/>
        <v>0</v>
      </c>
      <c r="J52" s="74"/>
      <c r="K52" s="74"/>
      <c r="L52" s="74"/>
      <c r="M52" s="444">
        <f t="shared" si="64"/>
        <v>0</v>
      </c>
      <c r="N52" s="348"/>
      <c r="O52" s="330"/>
      <c r="P52" s="444">
        <f t="shared" si="65"/>
        <v>0</v>
      </c>
      <c r="Q52" s="119"/>
      <c r="R52" s="119"/>
      <c r="S52" s="119"/>
      <c r="T52" s="119"/>
      <c r="U52" s="119"/>
      <c r="V52" s="119"/>
      <c r="W52" s="119"/>
      <c r="X52" s="119"/>
      <c r="Y52" s="119"/>
      <c r="Z52" s="119"/>
    </row>
    <row r="53" spans="1:26" ht="12.75" customHeight="1" x14ac:dyDescent="0.2">
      <c r="A53" s="286">
        <f t="shared" si="46"/>
        <v>47</v>
      </c>
      <c r="B53" s="864" t="s">
        <v>1005</v>
      </c>
      <c r="C53" s="865"/>
      <c r="D53" s="285">
        <f t="shared" ref="D53:M53" si="68">+D54+D55</f>
        <v>0</v>
      </c>
      <c r="E53" s="226">
        <f t="shared" si="68"/>
        <v>0</v>
      </c>
      <c r="F53" s="226">
        <f t="shared" si="68"/>
        <v>0</v>
      </c>
      <c r="G53" s="226">
        <f t="shared" si="68"/>
        <v>0</v>
      </c>
      <c r="H53" s="226">
        <f t="shared" si="68"/>
        <v>0</v>
      </c>
      <c r="I53" s="226">
        <f t="shared" si="68"/>
        <v>0</v>
      </c>
      <c r="J53" s="226">
        <f t="shared" si="68"/>
        <v>0</v>
      </c>
      <c r="K53" s="226">
        <f t="shared" si="68"/>
        <v>0</v>
      </c>
      <c r="L53" s="226">
        <f t="shared" si="68"/>
        <v>0</v>
      </c>
      <c r="M53" s="442">
        <f t="shared" si="68"/>
        <v>0</v>
      </c>
      <c r="N53" s="348"/>
      <c r="O53" s="285">
        <f t="shared" ref="O53:P53" si="69">+O54+O55</f>
        <v>0</v>
      </c>
      <c r="P53" s="442">
        <f t="shared" si="69"/>
        <v>0</v>
      </c>
      <c r="Q53" s="119"/>
      <c r="R53" s="119"/>
      <c r="S53" s="119"/>
      <c r="T53" s="119"/>
      <c r="U53" s="119"/>
      <c r="V53" s="119"/>
      <c r="W53" s="119"/>
      <c r="X53" s="119"/>
      <c r="Y53" s="119"/>
      <c r="Z53" s="119"/>
    </row>
    <row r="54" spans="1:26" ht="12.75" customHeight="1" x14ac:dyDescent="0.2">
      <c r="A54" s="536">
        <f t="shared" si="46"/>
        <v>48</v>
      </c>
      <c r="B54" s="622"/>
      <c r="C54" s="533"/>
      <c r="D54" s="617"/>
      <c r="E54" s="74"/>
      <c r="F54" s="74"/>
      <c r="G54" s="74"/>
      <c r="H54" s="333">
        <f t="shared" ref="H54:I54" si="70">+D54+F54</f>
        <v>0</v>
      </c>
      <c r="I54" s="333">
        <f t="shared" si="70"/>
        <v>0</v>
      </c>
      <c r="J54" s="74"/>
      <c r="K54" s="74"/>
      <c r="L54" s="74"/>
      <c r="M54" s="444">
        <f t="shared" ref="M54:M55" si="71">+H54-I54</f>
        <v>0</v>
      </c>
      <c r="N54" s="623"/>
      <c r="O54" s="330"/>
      <c r="P54" s="444">
        <f t="shared" ref="P54:P55" si="72">+I54+O54</f>
        <v>0</v>
      </c>
      <c r="Q54" s="806">
        <f>D48+'5.c'!D6+'5.d'!G24</f>
        <v>5900.6044700000011</v>
      </c>
      <c r="R54" s="119"/>
      <c r="S54" s="119"/>
      <c r="T54" s="119"/>
      <c r="U54" s="119"/>
      <c r="V54" s="119"/>
      <c r="W54" s="119"/>
      <c r="X54" s="119"/>
      <c r="Y54" s="119"/>
      <c r="Z54" s="119"/>
    </row>
    <row r="55" spans="1:26" ht="12.75" customHeight="1" x14ac:dyDescent="0.2">
      <c r="A55" s="536">
        <f t="shared" si="46"/>
        <v>49</v>
      </c>
      <c r="B55" s="622"/>
      <c r="C55" s="533"/>
      <c r="D55" s="624"/>
      <c r="E55" s="74"/>
      <c r="F55" s="74"/>
      <c r="G55" s="74"/>
      <c r="H55" s="333">
        <f t="shared" ref="H55:I55" si="73">+D55+F55</f>
        <v>0</v>
      </c>
      <c r="I55" s="333">
        <f t="shared" si="73"/>
        <v>0</v>
      </c>
      <c r="J55" s="74"/>
      <c r="K55" s="74"/>
      <c r="L55" s="74"/>
      <c r="M55" s="444">
        <f t="shared" si="71"/>
        <v>0</v>
      </c>
      <c r="N55" s="608"/>
      <c r="O55" s="398"/>
      <c r="P55" s="444">
        <f t="shared" si="72"/>
        <v>0</v>
      </c>
      <c r="Q55" s="119"/>
      <c r="R55" s="119"/>
      <c r="S55" s="119"/>
      <c r="T55" s="119"/>
      <c r="U55" s="119"/>
      <c r="V55" s="119"/>
      <c r="W55" s="119"/>
      <c r="X55" s="119"/>
      <c r="Y55" s="119"/>
      <c r="Z55" s="119"/>
    </row>
    <row r="56" spans="1:26" ht="13.5" customHeight="1" x14ac:dyDescent="0.2">
      <c r="A56" s="625">
        <f t="shared" si="46"/>
        <v>50</v>
      </c>
      <c r="B56" s="626"/>
      <c r="C56" s="627" t="s">
        <v>1001</v>
      </c>
      <c r="D56" s="629">
        <f t="shared" ref="D56:M56" si="74">+D7+D25+D43+D46</f>
        <v>85072.783200000005</v>
      </c>
      <c r="E56" s="631">
        <f t="shared" si="74"/>
        <v>83990.468670000002</v>
      </c>
      <c r="F56" s="631">
        <f t="shared" si="74"/>
        <v>225</v>
      </c>
      <c r="G56" s="631">
        <f t="shared" si="74"/>
        <v>196.00649999999999</v>
      </c>
      <c r="H56" s="631">
        <f t="shared" si="74"/>
        <v>85297.783200000005</v>
      </c>
      <c r="I56" s="631">
        <f t="shared" si="74"/>
        <v>84186.475170000005</v>
      </c>
      <c r="J56" s="631">
        <f t="shared" si="74"/>
        <v>0</v>
      </c>
      <c r="K56" s="631">
        <f t="shared" si="74"/>
        <v>0</v>
      </c>
      <c r="L56" s="631">
        <f t="shared" si="74"/>
        <v>1658.9119699999999</v>
      </c>
      <c r="M56" s="633">
        <f t="shared" si="74"/>
        <v>1111.3080299999983</v>
      </c>
      <c r="N56" s="354"/>
      <c r="O56" s="629">
        <f t="shared" ref="O56:P56" si="75">+O7+O25+O43+O46</f>
        <v>0</v>
      </c>
      <c r="P56" s="633">
        <f t="shared" si="75"/>
        <v>84186.475170000005</v>
      </c>
      <c r="Q56" s="85"/>
      <c r="R56" s="85"/>
      <c r="S56" s="85"/>
      <c r="T56" s="85"/>
      <c r="U56" s="85"/>
      <c r="V56" s="85"/>
      <c r="W56" s="85"/>
      <c r="X56" s="85"/>
      <c r="Y56" s="85"/>
      <c r="Z56" s="85"/>
    </row>
    <row r="57" spans="1:26" ht="13.5" customHeight="1" x14ac:dyDescent="0.2">
      <c r="A57" s="199"/>
      <c r="B57" s="199"/>
      <c r="C57" s="362"/>
      <c r="D57" s="119"/>
      <c r="E57" s="119"/>
      <c r="F57" s="119"/>
      <c r="G57" s="119"/>
      <c r="H57" s="119"/>
      <c r="I57" s="119"/>
      <c r="J57" s="119"/>
      <c r="K57" s="119"/>
      <c r="L57" s="119"/>
      <c r="M57" s="119"/>
      <c r="N57" s="119"/>
      <c r="O57" s="119"/>
      <c r="P57" s="119"/>
      <c r="Q57" s="119"/>
      <c r="R57" s="119"/>
      <c r="S57" s="119"/>
      <c r="T57" s="119"/>
      <c r="U57" s="119"/>
      <c r="V57" s="119"/>
      <c r="W57" s="119"/>
      <c r="X57" s="119"/>
      <c r="Y57" s="119"/>
      <c r="Z57" s="119"/>
    </row>
    <row r="58" spans="1:26" ht="22.5" customHeight="1" x14ac:dyDescent="0.2">
      <c r="A58" s="85" t="s">
        <v>410</v>
      </c>
      <c r="B58" s="85"/>
      <c r="C58" s="83"/>
      <c r="D58" s="678"/>
      <c r="E58" s="83"/>
      <c r="F58" s="83"/>
      <c r="G58" s="83"/>
      <c r="H58" s="83"/>
      <c r="I58" s="83"/>
      <c r="J58" s="83"/>
      <c r="K58" s="83"/>
      <c r="L58" s="83"/>
      <c r="M58" s="83"/>
      <c r="N58" s="119"/>
      <c r="O58" s="83"/>
      <c r="P58" s="83"/>
      <c r="Q58" s="83"/>
      <c r="R58" s="83"/>
      <c r="S58" s="83"/>
      <c r="T58" s="83"/>
      <c r="U58" s="83"/>
      <c r="V58" s="83"/>
      <c r="W58" s="83"/>
      <c r="X58" s="83"/>
      <c r="Y58" s="83"/>
      <c r="Z58" s="83"/>
    </row>
    <row r="59" spans="1:26" ht="56.25" customHeight="1" x14ac:dyDescent="0.2">
      <c r="A59" s="857" t="s">
        <v>1086</v>
      </c>
      <c r="B59" s="816"/>
      <c r="C59" s="816"/>
      <c r="D59" s="816"/>
      <c r="E59" s="816"/>
      <c r="F59" s="816"/>
      <c r="G59" s="816"/>
      <c r="H59" s="816"/>
      <c r="I59" s="816"/>
      <c r="J59" s="816"/>
      <c r="K59" s="816"/>
      <c r="L59" s="816"/>
      <c r="M59" s="816"/>
      <c r="N59" s="816"/>
      <c r="O59" s="816"/>
      <c r="P59" s="816"/>
      <c r="Q59" s="83"/>
      <c r="R59" s="83"/>
      <c r="S59" s="83"/>
      <c r="T59" s="83"/>
      <c r="U59" s="83"/>
      <c r="V59" s="83"/>
      <c r="W59" s="83"/>
      <c r="X59" s="83"/>
      <c r="Y59" s="83"/>
      <c r="Z59" s="83"/>
    </row>
    <row r="60" spans="1:26" ht="30" customHeight="1" x14ac:dyDescent="0.2">
      <c r="A60" s="857" t="s">
        <v>1087</v>
      </c>
      <c r="B60" s="816"/>
      <c r="C60" s="816"/>
      <c r="D60" s="816"/>
      <c r="E60" s="816"/>
      <c r="F60" s="816"/>
      <c r="G60" s="816"/>
      <c r="H60" s="816"/>
      <c r="I60" s="816"/>
      <c r="J60" s="816"/>
      <c r="K60" s="816"/>
      <c r="L60" s="816"/>
      <c r="M60" s="816"/>
      <c r="N60" s="816"/>
      <c r="O60" s="816"/>
      <c r="P60" s="816"/>
      <c r="Q60" s="83"/>
      <c r="R60" s="83"/>
      <c r="S60" s="83"/>
      <c r="T60" s="83"/>
      <c r="U60" s="83"/>
      <c r="V60" s="83"/>
      <c r="W60" s="83"/>
      <c r="X60" s="83"/>
      <c r="Y60" s="83"/>
      <c r="Z60" s="83"/>
    </row>
    <row r="61" spans="1:26" ht="34.5" customHeight="1" x14ac:dyDescent="0.2">
      <c r="A61" s="857" t="s">
        <v>1089</v>
      </c>
      <c r="B61" s="816"/>
      <c r="C61" s="816"/>
      <c r="D61" s="816"/>
      <c r="E61" s="816"/>
      <c r="F61" s="816"/>
      <c r="G61" s="816"/>
      <c r="H61" s="816"/>
      <c r="I61" s="816"/>
      <c r="J61" s="816"/>
      <c r="K61" s="816"/>
      <c r="L61" s="816"/>
      <c r="M61" s="816"/>
      <c r="N61" s="816"/>
      <c r="O61" s="816"/>
      <c r="P61" s="816"/>
      <c r="Q61" s="83"/>
      <c r="R61" s="83"/>
      <c r="S61" s="83"/>
      <c r="T61" s="83"/>
      <c r="U61" s="83"/>
      <c r="V61" s="83"/>
      <c r="W61" s="83"/>
      <c r="X61" s="83"/>
      <c r="Y61" s="83"/>
      <c r="Z61" s="83"/>
    </row>
    <row r="62" spans="1:26" ht="27.75" customHeight="1" x14ac:dyDescent="0.2">
      <c r="A62" s="857" t="s">
        <v>1090</v>
      </c>
      <c r="B62" s="816"/>
      <c r="C62" s="816"/>
      <c r="D62" s="816"/>
      <c r="E62" s="816"/>
      <c r="F62" s="816"/>
      <c r="G62" s="816"/>
      <c r="H62" s="816"/>
      <c r="I62" s="816"/>
      <c r="J62" s="816"/>
      <c r="K62" s="816"/>
      <c r="L62" s="816"/>
      <c r="M62" s="816"/>
      <c r="N62" s="816"/>
      <c r="O62" s="816"/>
      <c r="P62" s="816"/>
      <c r="Q62" s="83"/>
      <c r="R62" s="83"/>
      <c r="S62" s="83"/>
      <c r="T62" s="83"/>
      <c r="U62" s="83"/>
      <c r="V62" s="83"/>
      <c r="W62" s="83"/>
      <c r="X62" s="83"/>
      <c r="Y62" s="83"/>
      <c r="Z62" s="83"/>
    </row>
    <row r="63" spans="1:26" ht="12.75" x14ac:dyDescent="0.2">
      <c r="A63" s="857" t="s">
        <v>1091</v>
      </c>
      <c r="B63" s="816"/>
      <c r="C63" s="816"/>
      <c r="D63" s="816"/>
      <c r="E63" s="816"/>
      <c r="F63" s="816"/>
      <c r="G63" s="816"/>
      <c r="H63" s="816"/>
      <c r="I63" s="816"/>
      <c r="J63" s="816"/>
      <c r="K63" s="816"/>
      <c r="L63" s="816"/>
      <c r="M63" s="816"/>
      <c r="N63" s="816"/>
      <c r="O63" s="816"/>
      <c r="P63" s="816"/>
      <c r="Q63" s="83"/>
      <c r="R63" s="83"/>
      <c r="S63" s="83"/>
      <c r="T63" s="83"/>
      <c r="U63" s="83"/>
      <c r="V63" s="83"/>
      <c r="W63" s="83"/>
      <c r="X63" s="83"/>
      <c r="Y63" s="83"/>
      <c r="Z63" s="83"/>
    </row>
    <row r="64" spans="1:26" ht="26.25" customHeight="1" x14ac:dyDescent="0.2">
      <c r="A64" s="857" t="s">
        <v>1092</v>
      </c>
      <c r="B64" s="816"/>
      <c r="C64" s="816"/>
      <c r="D64" s="816"/>
      <c r="E64" s="816"/>
      <c r="F64" s="816"/>
      <c r="G64" s="816"/>
      <c r="H64" s="816"/>
      <c r="I64" s="816"/>
      <c r="J64" s="816"/>
      <c r="K64" s="816"/>
      <c r="L64" s="816"/>
      <c r="M64" s="816"/>
      <c r="N64" s="816"/>
      <c r="O64" s="816"/>
      <c r="P64" s="816"/>
      <c r="Q64" s="83"/>
      <c r="R64" s="83"/>
      <c r="S64" s="83"/>
      <c r="T64" s="83"/>
      <c r="U64" s="83"/>
      <c r="V64" s="83"/>
      <c r="W64" s="83"/>
      <c r="X64" s="83"/>
      <c r="Y64" s="83"/>
      <c r="Z64" s="83"/>
    </row>
    <row r="65" spans="1:26" ht="19.5" customHeight="1" x14ac:dyDescent="0.2">
      <c r="A65" s="857" t="s">
        <v>1094</v>
      </c>
      <c r="B65" s="816"/>
      <c r="C65" s="816"/>
      <c r="D65" s="816"/>
      <c r="E65" s="816"/>
      <c r="F65" s="816"/>
      <c r="G65" s="816"/>
      <c r="H65" s="816"/>
      <c r="I65" s="816"/>
      <c r="J65" s="816"/>
      <c r="K65" s="816"/>
      <c r="L65" s="816"/>
      <c r="M65" s="816"/>
      <c r="N65" s="816"/>
      <c r="O65" s="816"/>
      <c r="P65" s="816"/>
      <c r="Q65" s="83"/>
      <c r="R65" s="83"/>
      <c r="S65" s="83"/>
      <c r="T65" s="83"/>
      <c r="U65" s="83"/>
      <c r="V65" s="83"/>
      <c r="W65" s="83"/>
      <c r="X65" s="83"/>
      <c r="Y65" s="83"/>
      <c r="Z65" s="83"/>
    </row>
    <row r="66" spans="1:26" ht="12.75" customHeight="1" x14ac:dyDescent="0.2">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ht="12.75" customHeight="1" x14ac:dyDescent="0.2">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ht="12.75" customHeight="1" x14ac:dyDescent="0.2">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x14ac:dyDescent="0.2">
      <c r="A69" s="634"/>
      <c r="B69" s="634"/>
      <c r="C69" s="83"/>
      <c r="D69" s="83"/>
      <c r="E69" s="83"/>
      <c r="F69" s="83"/>
      <c r="G69" s="83"/>
      <c r="H69" s="83"/>
      <c r="I69" s="83"/>
      <c r="J69" s="83"/>
      <c r="K69" s="83"/>
      <c r="L69" s="83"/>
      <c r="M69" s="83"/>
      <c r="N69" s="84"/>
      <c r="O69" s="83"/>
      <c r="P69" s="83"/>
      <c r="Q69" s="83"/>
      <c r="R69" s="83"/>
      <c r="S69" s="83"/>
      <c r="T69" s="83"/>
      <c r="U69" s="83"/>
      <c r="V69" s="83"/>
      <c r="W69" s="83"/>
      <c r="X69" s="83"/>
      <c r="Y69" s="83"/>
      <c r="Z69" s="83"/>
    </row>
    <row r="72" spans="1:26" ht="15" customHeight="1" x14ac:dyDescent="0.2">
      <c r="D72" s="638">
        <f>D56+'5.a'!D51+'5.d'!G46+'5.c'!D20</f>
        <v>265563.17147000006</v>
      </c>
      <c r="E72" s="637">
        <f>'5.a'!E51+'5.a'!M51+'5.b'!E56+'5.b'!M56+'5.c'!E20+'5.d'!L46</f>
        <v>268380.11471000005</v>
      </c>
      <c r="F72" s="638">
        <f>D72-E72</f>
        <v>-2816.9432399999932</v>
      </c>
    </row>
    <row r="73" spans="1:26" ht="15" customHeight="1" x14ac:dyDescent="0.2">
      <c r="D73" s="638"/>
    </row>
    <row r="74" spans="1:26" ht="15" customHeight="1" x14ac:dyDescent="0.2">
      <c r="D74" s="639"/>
    </row>
    <row r="75" spans="1:26" ht="15" customHeight="1" x14ac:dyDescent="0.2">
      <c r="D75" s="638">
        <v>265563171.47</v>
      </c>
      <c r="E75" s="638"/>
    </row>
    <row r="76" spans="1:26" ht="15" customHeight="1" x14ac:dyDescent="0.2">
      <c r="D76" s="637">
        <f>D75-D72-D73-D74</f>
        <v>265297608.29853001</v>
      </c>
    </row>
  </sheetData>
  <mergeCells count="20">
    <mergeCell ref="F4:G4"/>
    <mergeCell ref="H4:I4"/>
    <mergeCell ref="A62:P62"/>
    <mergeCell ref="A64:P64"/>
    <mergeCell ref="A65:P65"/>
    <mergeCell ref="A63:P63"/>
    <mergeCell ref="J4:J5"/>
    <mergeCell ref="D4:E4"/>
    <mergeCell ref="A61:P61"/>
    <mergeCell ref="K4:K5"/>
    <mergeCell ref="P4:P5"/>
    <mergeCell ref="O4:O5"/>
    <mergeCell ref="M4:M5"/>
    <mergeCell ref="L4:L5"/>
    <mergeCell ref="A60:P60"/>
    <mergeCell ref="A59:P59"/>
    <mergeCell ref="B53:C53"/>
    <mergeCell ref="A4:A6"/>
    <mergeCell ref="C4:C6"/>
    <mergeCell ref="B4:B6"/>
  </mergeCells>
  <pageMargins left="0.70866141732283472" right="0.70866141732283472" top="0.78740157480314965" bottom="0.78740157480314965"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workbookViewId="0">
      <selection activeCell="F6" sqref="F6"/>
    </sheetView>
  </sheetViews>
  <sheetFormatPr defaultColWidth="17.28515625" defaultRowHeight="15" customHeight="1" x14ac:dyDescent="0.2"/>
  <cols>
    <col min="1" max="1" width="4.28515625" customWidth="1"/>
    <col min="2" max="2" width="19" bestFit="1" customWidth="1"/>
    <col min="3" max="3" width="38.85546875" customWidth="1"/>
    <col min="4" max="4" width="12.140625" customWidth="1"/>
    <col min="5" max="5" width="10.7109375" customWidth="1"/>
    <col min="6" max="6" width="11.5703125" customWidth="1"/>
    <col min="7" max="7" width="10.7109375" customWidth="1"/>
    <col min="8" max="8" width="11.7109375" customWidth="1"/>
    <col min="9" max="9" width="10.7109375" customWidth="1"/>
    <col min="10" max="10" width="12.5703125" customWidth="1"/>
    <col min="11" max="11" width="2.28515625" customWidth="1"/>
    <col min="12" max="12" width="10.7109375" customWidth="1"/>
    <col min="13" max="13" width="14" customWidth="1"/>
    <col min="14" max="14" width="10.7109375" customWidth="1"/>
    <col min="15" max="15" width="8.85546875" customWidth="1"/>
    <col min="16" max="24" width="9.140625" customWidth="1"/>
  </cols>
  <sheetData>
    <row r="1" spans="1:24" ht="15.75" customHeight="1" x14ac:dyDescent="0.2">
      <c r="A1" s="61" t="s">
        <v>463</v>
      </c>
      <c r="B1" s="2"/>
      <c r="C1" s="2"/>
      <c r="D1" s="2"/>
      <c r="E1" s="2"/>
      <c r="F1" s="2"/>
      <c r="G1" s="2"/>
      <c r="H1" s="4"/>
      <c r="I1" s="2"/>
      <c r="J1" s="2"/>
      <c r="K1" s="85"/>
      <c r="L1" s="2"/>
      <c r="M1" s="2"/>
      <c r="N1" s="2"/>
      <c r="O1" s="2"/>
      <c r="P1" s="2"/>
      <c r="Q1" s="2"/>
      <c r="R1" s="2"/>
      <c r="S1" s="2"/>
      <c r="T1" s="2"/>
      <c r="U1" s="2"/>
      <c r="V1" s="2"/>
      <c r="W1" s="2"/>
      <c r="X1" s="2"/>
    </row>
    <row r="2" spans="1:24" ht="13.5" customHeight="1" x14ac:dyDescent="0.2">
      <c r="A2" s="93"/>
      <c r="B2" s="2"/>
      <c r="C2" s="2"/>
      <c r="D2" s="4"/>
      <c r="E2" s="4"/>
      <c r="F2" s="2"/>
      <c r="G2" s="2"/>
      <c r="H2" s="2"/>
      <c r="I2" s="2"/>
      <c r="J2" s="93"/>
      <c r="K2" s="85"/>
      <c r="L2" s="2"/>
      <c r="M2" s="2"/>
      <c r="N2" s="62" t="s">
        <v>427</v>
      </c>
      <c r="O2" s="2"/>
      <c r="P2" s="2"/>
      <c r="Q2" s="93"/>
      <c r="R2" s="93"/>
      <c r="S2" s="93"/>
      <c r="T2" s="93"/>
      <c r="U2" s="93"/>
      <c r="V2" s="93"/>
      <c r="W2" s="93"/>
      <c r="X2" s="93"/>
    </row>
    <row r="3" spans="1:24" ht="27" customHeight="1" x14ac:dyDescent="0.2">
      <c r="A3" s="894" t="s">
        <v>459</v>
      </c>
      <c r="B3" s="888" t="s">
        <v>492</v>
      </c>
      <c r="C3" s="891" t="s">
        <v>497</v>
      </c>
      <c r="D3" s="877" t="s">
        <v>553</v>
      </c>
      <c r="E3" s="814"/>
      <c r="F3" s="863" t="s">
        <v>495</v>
      </c>
      <c r="G3" s="814"/>
      <c r="H3" s="863" t="s">
        <v>554</v>
      </c>
      <c r="I3" s="814"/>
      <c r="J3" s="868" t="s">
        <v>512</v>
      </c>
      <c r="K3" s="85"/>
      <c r="L3" s="870" t="s">
        <v>556</v>
      </c>
      <c r="M3" s="892" t="s">
        <v>558</v>
      </c>
      <c r="N3" s="872" t="s">
        <v>517</v>
      </c>
      <c r="O3" s="93"/>
      <c r="P3" s="93"/>
      <c r="Q3" s="93"/>
      <c r="R3" s="93"/>
      <c r="S3" s="93"/>
      <c r="T3" s="93"/>
      <c r="U3" s="93"/>
      <c r="V3" s="93"/>
      <c r="W3" s="93"/>
      <c r="X3" s="93"/>
    </row>
    <row r="4" spans="1:24" ht="15" customHeight="1" x14ac:dyDescent="0.2">
      <c r="A4" s="859"/>
      <c r="B4" s="889"/>
      <c r="C4" s="881"/>
      <c r="D4" s="105" t="s">
        <v>520</v>
      </c>
      <c r="E4" s="103" t="s">
        <v>527</v>
      </c>
      <c r="F4" s="105" t="s">
        <v>520</v>
      </c>
      <c r="G4" s="103" t="s">
        <v>527</v>
      </c>
      <c r="H4" s="105" t="s">
        <v>559</v>
      </c>
      <c r="I4" s="103" t="s">
        <v>527</v>
      </c>
      <c r="J4" s="869"/>
      <c r="K4" s="85"/>
      <c r="L4" s="871"/>
      <c r="M4" s="893"/>
      <c r="N4" s="869"/>
      <c r="O4" s="93"/>
      <c r="P4" s="93"/>
      <c r="Q4" s="93"/>
      <c r="R4" s="93"/>
      <c r="S4" s="93"/>
      <c r="T4" s="93"/>
      <c r="U4" s="93"/>
      <c r="V4" s="93"/>
      <c r="W4" s="93"/>
      <c r="X4" s="93"/>
    </row>
    <row r="5" spans="1:24" ht="12.75" customHeight="1" x14ac:dyDescent="0.2">
      <c r="A5" s="860"/>
      <c r="B5" s="890"/>
      <c r="C5" s="882"/>
      <c r="D5" s="135" t="s">
        <v>519</v>
      </c>
      <c r="E5" s="114" t="s">
        <v>521</v>
      </c>
      <c r="F5" s="114" t="s">
        <v>522</v>
      </c>
      <c r="G5" s="114" t="s">
        <v>523</v>
      </c>
      <c r="H5" s="114" t="s">
        <v>532</v>
      </c>
      <c r="I5" s="114" t="s">
        <v>533</v>
      </c>
      <c r="J5" s="118" t="s">
        <v>569</v>
      </c>
      <c r="K5" s="85"/>
      <c r="L5" s="112" t="s">
        <v>535</v>
      </c>
      <c r="M5" s="114" t="s">
        <v>536</v>
      </c>
      <c r="N5" s="118" t="s">
        <v>571</v>
      </c>
      <c r="O5" s="93"/>
      <c r="P5" s="93"/>
      <c r="Q5" s="93"/>
      <c r="R5" s="93"/>
      <c r="S5" s="93"/>
      <c r="T5" s="93"/>
      <c r="U5" s="93"/>
      <c r="V5" s="93"/>
      <c r="W5" s="93"/>
      <c r="X5" s="93"/>
    </row>
    <row r="6" spans="1:24" ht="12.75" customHeight="1" x14ac:dyDescent="0.2">
      <c r="A6" s="137">
        <v>1</v>
      </c>
      <c r="B6" s="139" t="s">
        <v>1104</v>
      </c>
      <c r="C6" s="141" t="s">
        <v>1103</v>
      </c>
      <c r="D6" s="142">
        <v>380.37034</v>
      </c>
      <c r="E6" s="143">
        <v>380.37034</v>
      </c>
      <c r="F6" s="143">
        <v>1311.9764299999999</v>
      </c>
      <c r="G6" s="143">
        <v>1311.9764299999999</v>
      </c>
      <c r="H6" s="144">
        <f t="shared" ref="H6:I6" si="0">+D6+F6</f>
        <v>1692.3467699999999</v>
      </c>
      <c r="I6" s="144">
        <f t="shared" si="0"/>
        <v>1692.3467699999999</v>
      </c>
      <c r="J6" s="180">
        <f t="shared" ref="J6:J19" si="1">+H6-I6</f>
        <v>0</v>
      </c>
      <c r="K6" s="182"/>
      <c r="L6" s="142"/>
      <c r="M6" s="143"/>
      <c r="N6" s="180">
        <f t="shared" ref="N6:N19" si="2">+I6+L6+M6</f>
        <v>1692.3467699999999</v>
      </c>
      <c r="O6" s="85"/>
      <c r="P6" s="85"/>
      <c r="Q6" s="85"/>
      <c r="R6" s="85"/>
      <c r="S6" s="85"/>
      <c r="T6" s="85"/>
      <c r="U6" s="85"/>
      <c r="V6" s="85"/>
      <c r="W6" s="85"/>
      <c r="X6" s="85"/>
    </row>
    <row r="7" spans="1:24" ht="38.25" customHeight="1" x14ac:dyDescent="0.2">
      <c r="A7" s="103">
        <v>2</v>
      </c>
      <c r="B7" s="139" t="s">
        <v>1105</v>
      </c>
      <c r="C7" s="156" t="s">
        <v>1106</v>
      </c>
      <c r="D7" s="187"/>
      <c r="E7" s="261"/>
      <c r="F7" s="187">
        <v>1084.1114399999999</v>
      </c>
      <c r="G7" s="261">
        <v>1084.1114399999999</v>
      </c>
      <c r="H7" s="74">
        <f t="shared" ref="H7:I7" si="3">+D7+F7</f>
        <v>1084.1114399999999</v>
      </c>
      <c r="I7" s="74">
        <f t="shared" si="3"/>
        <v>1084.1114399999999</v>
      </c>
      <c r="J7" s="76">
        <f t="shared" si="1"/>
        <v>0</v>
      </c>
      <c r="K7" s="182"/>
      <c r="L7" s="187"/>
      <c r="M7" s="261"/>
      <c r="N7" s="76">
        <f t="shared" si="2"/>
        <v>1084.1114399999999</v>
      </c>
      <c r="O7" s="85"/>
      <c r="P7" s="85"/>
      <c r="Q7" s="85"/>
      <c r="R7" s="85"/>
      <c r="S7" s="85"/>
      <c r="T7" s="85"/>
      <c r="U7" s="85"/>
      <c r="V7" s="85"/>
      <c r="W7" s="85"/>
      <c r="X7" s="85"/>
    </row>
    <row r="8" spans="1:24" ht="12.75" customHeight="1" x14ac:dyDescent="0.2">
      <c r="A8" s="103">
        <v>3</v>
      </c>
      <c r="B8" s="139"/>
      <c r="C8" s="141"/>
      <c r="D8" s="187"/>
      <c r="E8" s="261"/>
      <c r="F8" s="261"/>
      <c r="G8" s="261"/>
      <c r="H8" s="74">
        <f t="shared" ref="H8:I8" si="4">+D8+F8</f>
        <v>0</v>
      </c>
      <c r="I8" s="74">
        <f t="shared" si="4"/>
        <v>0</v>
      </c>
      <c r="J8" s="76">
        <f t="shared" si="1"/>
        <v>0</v>
      </c>
      <c r="K8" s="182"/>
      <c r="L8" s="187"/>
      <c r="M8" s="261"/>
      <c r="N8" s="76">
        <f t="shared" si="2"/>
        <v>0</v>
      </c>
      <c r="O8" s="85"/>
      <c r="P8" s="85"/>
      <c r="Q8" s="85"/>
      <c r="R8" s="85"/>
      <c r="S8" s="85"/>
      <c r="T8" s="85"/>
      <c r="U8" s="85"/>
      <c r="V8" s="85"/>
      <c r="W8" s="85"/>
      <c r="X8" s="85"/>
    </row>
    <row r="9" spans="1:24" ht="12.75" customHeight="1" x14ac:dyDescent="0.2">
      <c r="A9" s="103">
        <v>4</v>
      </c>
      <c r="B9" s="139"/>
      <c r="C9" s="141"/>
      <c r="D9" s="187"/>
      <c r="E9" s="261"/>
      <c r="F9" s="261"/>
      <c r="G9" s="261"/>
      <c r="H9" s="74">
        <f t="shared" ref="H9:I9" si="5">+D9+F9</f>
        <v>0</v>
      </c>
      <c r="I9" s="74">
        <f t="shared" si="5"/>
        <v>0</v>
      </c>
      <c r="J9" s="76">
        <f t="shared" si="1"/>
        <v>0</v>
      </c>
      <c r="K9" s="182"/>
      <c r="L9" s="187"/>
      <c r="M9" s="261"/>
      <c r="N9" s="76">
        <f t="shared" si="2"/>
        <v>0</v>
      </c>
      <c r="O9" s="85"/>
      <c r="P9" s="85"/>
      <c r="Q9" s="85"/>
      <c r="R9" s="85"/>
      <c r="S9" s="85"/>
      <c r="T9" s="85"/>
      <c r="U9" s="85"/>
      <c r="V9" s="85"/>
      <c r="W9" s="85"/>
      <c r="X9" s="85"/>
    </row>
    <row r="10" spans="1:24" ht="12.75" customHeight="1" x14ac:dyDescent="0.2">
      <c r="A10" s="103">
        <v>5</v>
      </c>
      <c r="B10" s="139"/>
      <c r="C10" s="141"/>
      <c r="D10" s="187"/>
      <c r="E10" s="261"/>
      <c r="F10" s="261"/>
      <c r="G10" s="261"/>
      <c r="H10" s="74">
        <f t="shared" ref="H10:I10" si="6">+D10+F10</f>
        <v>0</v>
      </c>
      <c r="I10" s="74">
        <f t="shared" si="6"/>
        <v>0</v>
      </c>
      <c r="J10" s="76">
        <f t="shared" si="1"/>
        <v>0</v>
      </c>
      <c r="K10" s="182"/>
      <c r="L10" s="187"/>
      <c r="M10" s="261"/>
      <c r="N10" s="76">
        <f t="shared" si="2"/>
        <v>0</v>
      </c>
      <c r="O10" s="85"/>
      <c r="P10" s="85"/>
      <c r="Q10" s="85"/>
      <c r="R10" s="85"/>
      <c r="S10" s="85"/>
      <c r="T10" s="85"/>
      <c r="U10" s="85"/>
      <c r="V10" s="85"/>
      <c r="W10" s="85"/>
      <c r="X10" s="85"/>
    </row>
    <row r="11" spans="1:24" ht="12.75" customHeight="1" x14ac:dyDescent="0.2">
      <c r="A11" s="103">
        <v>6</v>
      </c>
      <c r="B11" s="139"/>
      <c r="C11" s="141"/>
      <c r="D11" s="187"/>
      <c r="E11" s="261"/>
      <c r="F11" s="261"/>
      <c r="G11" s="261"/>
      <c r="H11" s="74">
        <f t="shared" ref="H11:I11" si="7">+D11+F11</f>
        <v>0</v>
      </c>
      <c r="I11" s="74">
        <f t="shared" si="7"/>
        <v>0</v>
      </c>
      <c r="J11" s="76">
        <f t="shared" si="1"/>
        <v>0</v>
      </c>
      <c r="K11" s="182"/>
      <c r="L11" s="187"/>
      <c r="M11" s="261"/>
      <c r="N11" s="76">
        <f t="shared" si="2"/>
        <v>0</v>
      </c>
      <c r="O11" s="85"/>
      <c r="P11" s="85"/>
      <c r="Q11" s="85"/>
      <c r="R11" s="85"/>
      <c r="S11" s="85"/>
      <c r="T11" s="85"/>
      <c r="U11" s="85"/>
      <c r="V11" s="85"/>
      <c r="W11" s="85"/>
      <c r="X11" s="85"/>
    </row>
    <row r="12" spans="1:24" ht="12.75" customHeight="1" x14ac:dyDescent="0.2">
      <c r="A12" s="103">
        <v>7</v>
      </c>
      <c r="B12" s="139"/>
      <c r="C12" s="141"/>
      <c r="D12" s="187"/>
      <c r="E12" s="261"/>
      <c r="F12" s="261"/>
      <c r="G12" s="261"/>
      <c r="H12" s="267">
        <f t="shared" ref="H12:I12" si="8">+D12+F12</f>
        <v>0</v>
      </c>
      <c r="I12" s="267">
        <f t="shared" si="8"/>
        <v>0</v>
      </c>
      <c r="J12" s="327">
        <f t="shared" si="1"/>
        <v>0</v>
      </c>
      <c r="K12" s="182"/>
      <c r="L12" s="187"/>
      <c r="M12" s="261"/>
      <c r="N12" s="327">
        <f t="shared" si="2"/>
        <v>0</v>
      </c>
      <c r="O12" s="85"/>
      <c r="P12" s="85"/>
      <c r="Q12" s="85"/>
      <c r="R12" s="85"/>
      <c r="S12" s="85"/>
      <c r="T12" s="85"/>
      <c r="U12" s="85"/>
      <c r="V12" s="85"/>
      <c r="W12" s="85"/>
      <c r="X12" s="85"/>
    </row>
    <row r="13" spans="1:24" ht="12.75" customHeight="1" x14ac:dyDescent="0.2">
      <c r="A13" s="103">
        <v>8</v>
      </c>
      <c r="B13" s="329"/>
      <c r="C13" s="327"/>
      <c r="D13" s="330"/>
      <c r="E13" s="74"/>
      <c r="F13" s="74"/>
      <c r="G13" s="74"/>
      <c r="H13" s="74">
        <f t="shared" ref="H13:I13" si="9">+D13+F13</f>
        <v>0</v>
      </c>
      <c r="I13" s="74">
        <f t="shared" si="9"/>
        <v>0</v>
      </c>
      <c r="J13" s="76">
        <f t="shared" si="1"/>
        <v>0</v>
      </c>
      <c r="K13" s="348"/>
      <c r="L13" s="330"/>
      <c r="M13" s="74"/>
      <c r="N13" s="76">
        <f t="shared" si="2"/>
        <v>0</v>
      </c>
      <c r="O13" s="93"/>
      <c r="P13" s="93"/>
      <c r="Q13" s="93"/>
      <c r="R13" s="93"/>
      <c r="S13" s="93"/>
      <c r="T13" s="93"/>
      <c r="U13" s="93"/>
      <c r="V13" s="93"/>
      <c r="W13" s="93"/>
      <c r="X13" s="93"/>
    </row>
    <row r="14" spans="1:24" ht="12.75" customHeight="1" x14ac:dyDescent="0.2">
      <c r="A14" s="103">
        <v>9</v>
      </c>
      <c r="B14" s="350"/>
      <c r="C14" s="76"/>
      <c r="D14" s="330"/>
      <c r="E14" s="74"/>
      <c r="F14" s="74"/>
      <c r="G14" s="74"/>
      <c r="H14" s="74">
        <f t="shared" ref="H14:I14" si="10">+D14+F14</f>
        <v>0</v>
      </c>
      <c r="I14" s="74">
        <f t="shared" si="10"/>
        <v>0</v>
      </c>
      <c r="J14" s="76">
        <f t="shared" si="1"/>
        <v>0</v>
      </c>
      <c r="K14" s="348"/>
      <c r="L14" s="330"/>
      <c r="M14" s="74"/>
      <c r="N14" s="76">
        <f t="shared" si="2"/>
        <v>0</v>
      </c>
      <c r="O14" s="93"/>
      <c r="P14" s="93"/>
      <c r="Q14" s="93"/>
      <c r="R14" s="93"/>
      <c r="S14" s="93"/>
      <c r="T14" s="93"/>
      <c r="U14" s="93"/>
      <c r="V14" s="93"/>
      <c r="W14" s="93"/>
      <c r="X14" s="93"/>
    </row>
    <row r="15" spans="1:24" ht="12.75" customHeight="1" x14ac:dyDescent="0.2">
      <c r="A15" s="103">
        <v>10</v>
      </c>
      <c r="B15" s="350"/>
      <c r="C15" s="76"/>
      <c r="D15" s="330"/>
      <c r="E15" s="74"/>
      <c r="F15" s="74"/>
      <c r="G15" s="74"/>
      <c r="H15" s="74">
        <f t="shared" ref="H15:I15" si="11">+D15+F15</f>
        <v>0</v>
      </c>
      <c r="I15" s="74">
        <f t="shared" si="11"/>
        <v>0</v>
      </c>
      <c r="J15" s="76">
        <f t="shared" si="1"/>
        <v>0</v>
      </c>
      <c r="K15" s="348"/>
      <c r="L15" s="330"/>
      <c r="M15" s="74"/>
      <c r="N15" s="76">
        <f t="shared" si="2"/>
        <v>0</v>
      </c>
      <c r="O15" s="93"/>
      <c r="P15" s="93"/>
      <c r="Q15" s="93"/>
      <c r="R15" s="93"/>
      <c r="S15" s="93"/>
      <c r="T15" s="93"/>
      <c r="U15" s="93"/>
      <c r="V15" s="93"/>
      <c r="W15" s="93"/>
      <c r="X15" s="93"/>
    </row>
    <row r="16" spans="1:24" ht="12.75" customHeight="1" x14ac:dyDescent="0.2">
      <c r="A16" s="103">
        <v>11</v>
      </c>
      <c r="B16" s="329"/>
      <c r="C16" s="327"/>
      <c r="D16" s="330"/>
      <c r="E16" s="74"/>
      <c r="F16" s="74"/>
      <c r="G16" s="74"/>
      <c r="H16" s="74">
        <f t="shared" ref="H16:I16" si="12">+D16+F16</f>
        <v>0</v>
      </c>
      <c r="I16" s="74">
        <f t="shared" si="12"/>
        <v>0</v>
      </c>
      <c r="J16" s="76">
        <f t="shared" si="1"/>
        <v>0</v>
      </c>
      <c r="K16" s="348"/>
      <c r="L16" s="330"/>
      <c r="M16" s="74"/>
      <c r="N16" s="76">
        <f t="shared" si="2"/>
        <v>0</v>
      </c>
      <c r="O16" s="93"/>
      <c r="P16" s="93"/>
      <c r="Q16" s="93"/>
      <c r="R16" s="93"/>
      <c r="S16" s="93"/>
      <c r="T16" s="93"/>
      <c r="U16" s="93"/>
      <c r="V16" s="93"/>
      <c r="W16" s="93"/>
      <c r="X16" s="93"/>
    </row>
    <row r="17" spans="1:24" ht="12.75" customHeight="1" x14ac:dyDescent="0.2">
      <c r="A17" s="103">
        <v>12</v>
      </c>
      <c r="B17" s="350"/>
      <c r="C17" s="76"/>
      <c r="D17" s="330"/>
      <c r="E17" s="74"/>
      <c r="F17" s="74"/>
      <c r="G17" s="74"/>
      <c r="H17" s="74">
        <f t="shared" ref="H17:I17" si="13">+D17+F17</f>
        <v>0</v>
      </c>
      <c r="I17" s="74">
        <f t="shared" si="13"/>
        <v>0</v>
      </c>
      <c r="J17" s="76">
        <f t="shared" si="1"/>
        <v>0</v>
      </c>
      <c r="K17" s="348"/>
      <c r="L17" s="330"/>
      <c r="M17" s="74"/>
      <c r="N17" s="76">
        <f t="shared" si="2"/>
        <v>0</v>
      </c>
      <c r="O17" s="93"/>
      <c r="P17" s="93"/>
      <c r="Q17" s="93"/>
      <c r="R17" s="93"/>
      <c r="S17" s="93"/>
      <c r="T17" s="93"/>
      <c r="U17" s="93"/>
      <c r="V17" s="93"/>
      <c r="W17" s="93"/>
      <c r="X17" s="93"/>
    </row>
    <row r="18" spans="1:24" ht="12.75" customHeight="1" x14ac:dyDescent="0.2">
      <c r="A18" s="103">
        <v>13</v>
      </c>
      <c r="B18" s="350"/>
      <c r="C18" s="76"/>
      <c r="D18" s="330"/>
      <c r="E18" s="74"/>
      <c r="F18" s="74"/>
      <c r="G18" s="74"/>
      <c r="H18" s="74">
        <f t="shared" ref="H18:I18" si="14">+D18+F18</f>
        <v>0</v>
      </c>
      <c r="I18" s="74">
        <f t="shared" si="14"/>
        <v>0</v>
      </c>
      <c r="J18" s="76">
        <f t="shared" si="1"/>
        <v>0</v>
      </c>
      <c r="K18" s="348"/>
      <c r="L18" s="330"/>
      <c r="M18" s="74"/>
      <c r="N18" s="76">
        <f t="shared" si="2"/>
        <v>0</v>
      </c>
      <c r="O18" s="93"/>
      <c r="P18" s="93"/>
      <c r="Q18" s="93"/>
      <c r="R18" s="93"/>
      <c r="S18" s="93"/>
      <c r="T18" s="93"/>
      <c r="U18" s="93"/>
      <c r="V18" s="93"/>
      <c r="W18" s="93"/>
      <c r="X18" s="93"/>
    </row>
    <row r="19" spans="1:24" ht="12.75" customHeight="1" x14ac:dyDescent="0.2">
      <c r="A19" s="371">
        <v>14</v>
      </c>
      <c r="B19" s="372"/>
      <c r="C19" s="397"/>
      <c r="D19" s="398"/>
      <c r="E19" s="407"/>
      <c r="F19" s="407"/>
      <c r="G19" s="407"/>
      <c r="H19" s="407">
        <f t="shared" ref="H19:I19" si="15">+D19+F19</f>
        <v>0</v>
      </c>
      <c r="I19" s="407">
        <f t="shared" si="15"/>
        <v>0</v>
      </c>
      <c r="J19" s="438">
        <f t="shared" si="1"/>
        <v>0</v>
      </c>
      <c r="K19" s="348"/>
      <c r="L19" s="398"/>
      <c r="M19" s="407"/>
      <c r="N19" s="438">
        <f t="shared" si="2"/>
        <v>0</v>
      </c>
      <c r="O19" s="93"/>
      <c r="P19" s="93"/>
      <c r="Q19" s="93"/>
      <c r="R19" s="93"/>
      <c r="S19" s="93"/>
      <c r="T19" s="93"/>
      <c r="U19" s="93"/>
      <c r="V19" s="93"/>
      <c r="W19" s="93"/>
      <c r="X19" s="93"/>
    </row>
    <row r="20" spans="1:24" ht="12.75" customHeight="1" x14ac:dyDescent="0.2">
      <c r="A20" s="441">
        <f>+A19+1</f>
        <v>15</v>
      </c>
      <c r="B20" s="446" t="s">
        <v>891</v>
      </c>
      <c r="C20" s="448"/>
      <c r="D20" s="450">
        <f t="shared" ref="D20:J20" si="16">SUM(D6:D19)</f>
        <v>380.37034</v>
      </c>
      <c r="E20" s="482">
        <f t="shared" si="16"/>
        <v>380.37034</v>
      </c>
      <c r="F20" s="482">
        <f t="shared" si="16"/>
        <v>2396.0878699999998</v>
      </c>
      <c r="G20" s="482">
        <f t="shared" si="16"/>
        <v>2396.0878699999998</v>
      </c>
      <c r="H20" s="482">
        <f t="shared" si="16"/>
        <v>2776.4582099999998</v>
      </c>
      <c r="I20" s="482">
        <f t="shared" si="16"/>
        <v>2776.4582099999998</v>
      </c>
      <c r="J20" s="484">
        <f t="shared" si="16"/>
        <v>0</v>
      </c>
      <c r="K20" s="485"/>
      <c r="L20" s="450">
        <f t="shared" ref="L20:N20" si="17">SUM(L6:L19)</f>
        <v>0</v>
      </c>
      <c r="M20" s="482">
        <f t="shared" si="17"/>
        <v>0</v>
      </c>
      <c r="N20" s="484">
        <f t="shared" si="17"/>
        <v>2776.4582099999998</v>
      </c>
      <c r="O20" s="56"/>
      <c r="P20" s="56"/>
      <c r="Q20" s="56"/>
      <c r="R20" s="56"/>
      <c r="S20" s="56"/>
      <c r="T20" s="56"/>
      <c r="U20" s="56"/>
      <c r="V20" s="56"/>
      <c r="W20" s="56"/>
      <c r="X20" s="56"/>
    </row>
    <row r="21" spans="1:24" ht="15" customHeight="1" x14ac:dyDescent="0.2">
      <c r="A21" s="487"/>
      <c r="B21" s="121"/>
      <c r="C21" s="121"/>
      <c r="D21" s="121"/>
      <c r="E21" s="121"/>
      <c r="F21" s="121"/>
      <c r="G21" s="121"/>
      <c r="H21" s="121"/>
      <c r="I21" s="121"/>
      <c r="J21" s="121"/>
      <c r="K21" s="121"/>
      <c r="L21" s="121"/>
      <c r="M21" s="121"/>
      <c r="N21" s="121"/>
      <c r="O21" s="56"/>
      <c r="P21" s="56"/>
      <c r="Q21" s="56"/>
      <c r="R21" s="56"/>
      <c r="S21" s="56"/>
      <c r="T21" s="56"/>
      <c r="U21" s="56"/>
      <c r="V21" s="56"/>
      <c r="W21" s="56"/>
      <c r="X21" s="56"/>
    </row>
    <row r="22" spans="1:24" ht="18" customHeight="1" x14ac:dyDescent="0.2">
      <c r="A22" s="2" t="s">
        <v>921</v>
      </c>
      <c r="B22" s="93"/>
      <c r="C22" s="93"/>
      <c r="D22" s="93"/>
      <c r="E22" s="93"/>
      <c r="F22" s="93"/>
      <c r="G22" s="93"/>
      <c r="H22" s="93"/>
      <c r="I22" s="93"/>
      <c r="J22" s="93"/>
      <c r="K22" s="93"/>
      <c r="L22" s="93"/>
      <c r="M22" s="93"/>
      <c r="N22" s="93"/>
      <c r="O22" s="93"/>
      <c r="P22" s="93"/>
      <c r="Q22" s="93"/>
      <c r="R22" s="93"/>
      <c r="S22" s="93"/>
      <c r="T22" s="93"/>
      <c r="U22" s="93"/>
      <c r="V22" s="93"/>
      <c r="W22" s="93"/>
      <c r="X22" s="93"/>
    </row>
    <row r="23" spans="1:24" ht="30" customHeight="1" x14ac:dyDescent="0.2">
      <c r="A23" s="887" t="s">
        <v>923</v>
      </c>
      <c r="B23" s="816"/>
      <c r="C23" s="816"/>
      <c r="D23" s="816"/>
      <c r="E23" s="816"/>
      <c r="F23" s="816"/>
      <c r="G23" s="816"/>
      <c r="H23" s="816"/>
      <c r="I23" s="816"/>
      <c r="J23" s="816"/>
      <c r="K23" s="816"/>
      <c r="L23" s="816"/>
      <c r="M23" s="816"/>
      <c r="N23" s="816"/>
      <c r="O23" s="93"/>
      <c r="P23" s="93"/>
      <c r="Q23" s="93"/>
      <c r="R23" s="93"/>
      <c r="S23" s="93"/>
      <c r="T23" s="93"/>
      <c r="U23" s="93"/>
      <c r="V23" s="93"/>
      <c r="W23" s="93"/>
      <c r="X23" s="93"/>
    </row>
    <row r="24" spans="1:24" ht="14.25" customHeight="1" x14ac:dyDescent="0.2">
      <c r="A24" s="887" t="s">
        <v>924</v>
      </c>
      <c r="B24" s="816"/>
      <c r="C24" s="816"/>
      <c r="D24" s="816"/>
      <c r="E24" s="816"/>
      <c r="F24" s="816"/>
      <c r="G24" s="816"/>
      <c r="H24" s="816"/>
      <c r="I24" s="816"/>
      <c r="J24" s="816"/>
      <c r="K24" s="816"/>
      <c r="L24" s="816"/>
      <c r="M24" s="816"/>
      <c r="N24" s="816"/>
      <c r="O24" s="93"/>
      <c r="P24" s="93"/>
      <c r="Q24" s="93"/>
      <c r="R24" s="93"/>
      <c r="S24" s="93"/>
      <c r="T24" s="93"/>
      <c r="U24" s="93"/>
      <c r="V24" s="93"/>
      <c r="W24" s="93"/>
      <c r="X24" s="93"/>
    </row>
    <row r="25" spans="1:24" ht="28.5" customHeight="1" x14ac:dyDescent="0.2">
      <c r="A25" s="887" t="s">
        <v>925</v>
      </c>
      <c r="B25" s="816"/>
      <c r="C25" s="816"/>
      <c r="D25" s="816"/>
      <c r="E25" s="816"/>
      <c r="F25" s="816"/>
      <c r="G25" s="816"/>
      <c r="H25" s="816"/>
      <c r="I25" s="816"/>
      <c r="J25" s="816"/>
      <c r="K25" s="816"/>
      <c r="L25" s="816"/>
      <c r="M25" s="816"/>
      <c r="N25" s="816"/>
      <c r="O25" s="93"/>
      <c r="P25" s="93"/>
      <c r="Q25" s="93"/>
      <c r="R25" s="93"/>
      <c r="S25" s="93"/>
      <c r="T25" s="93"/>
      <c r="U25" s="93"/>
      <c r="V25" s="93"/>
      <c r="W25" s="93"/>
      <c r="X25" s="93"/>
    </row>
    <row r="26" spans="1:24" ht="12.75" customHeight="1" x14ac:dyDescent="0.2">
      <c r="A26" s="887" t="s">
        <v>926</v>
      </c>
      <c r="B26" s="816"/>
      <c r="C26" s="816"/>
      <c r="D26" s="816"/>
      <c r="E26" s="816"/>
      <c r="F26" s="816"/>
      <c r="G26" s="816"/>
      <c r="H26" s="816"/>
      <c r="I26" s="816"/>
      <c r="J26" s="816"/>
      <c r="K26" s="816"/>
      <c r="L26" s="816"/>
      <c r="M26" s="816"/>
      <c r="N26" s="816"/>
      <c r="O26" s="93"/>
      <c r="P26" s="93"/>
      <c r="Q26" s="93"/>
      <c r="R26" s="93"/>
      <c r="S26" s="93"/>
      <c r="T26" s="93"/>
      <c r="U26" s="93"/>
      <c r="V26" s="93"/>
      <c r="W26" s="93"/>
      <c r="X26" s="93"/>
    </row>
    <row r="27" spans="1:24" ht="12.75" customHeight="1" x14ac:dyDescent="0.2">
      <c r="A27" s="887" t="s">
        <v>927</v>
      </c>
      <c r="B27" s="816"/>
      <c r="C27" s="816"/>
      <c r="D27" s="816"/>
      <c r="E27" s="816"/>
      <c r="F27" s="816"/>
      <c r="G27" s="816"/>
      <c r="H27" s="816"/>
      <c r="I27" s="816"/>
      <c r="J27" s="816"/>
      <c r="K27" s="816"/>
      <c r="L27" s="816"/>
      <c r="M27" s="816"/>
      <c r="N27" s="816"/>
      <c r="O27" s="93"/>
      <c r="P27" s="93"/>
      <c r="Q27" s="93"/>
      <c r="R27" s="93"/>
      <c r="S27" s="93"/>
      <c r="T27" s="93"/>
      <c r="U27" s="93"/>
      <c r="V27" s="93"/>
      <c r="W27" s="93"/>
      <c r="X27" s="93"/>
    </row>
    <row r="28" spans="1:24" ht="12.75" customHeight="1" x14ac:dyDescent="0.2">
      <c r="A28" s="93"/>
      <c r="B28" s="93"/>
      <c r="C28" s="93"/>
      <c r="D28" s="93"/>
      <c r="E28" s="93"/>
      <c r="F28" s="93"/>
      <c r="G28" s="93"/>
      <c r="H28" s="93"/>
      <c r="I28" s="93"/>
      <c r="J28" s="93"/>
      <c r="K28" s="93"/>
      <c r="L28" s="93"/>
      <c r="M28" s="93"/>
      <c r="N28" s="93"/>
      <c r="O28" s="93"/>
      <c r="P28" s="93"/>
      <c r="Q28" s="93"/>
      <c r="R28" s="93"/>
      <c r="S28" s="93"/>
      <c r="T28" s="93"/>
      <c r="U28" s="93"/>
      <c r="V28" s="93"/>
      <c r="W28" s="93"/>
      <c r="X28" s="93"/>
    </row>
    <row r="29" spans="1:24" ht="12.75" customHeight="1" x14ac:dyDescent="0.2">
      <c r="A29" s="2" t="s">
        <v>928</v>
      </c>
      <c r="B29" s="93"/>
      <c r="C29" s="93"/>
      <c r="D29" s="93"/>
      <c r="E29" s="93"/>
      <c r="F29" s="93"/>
      <c r="G29" s="93"/>
      <c r="H29" s="93"/>
      <c r="I29" s="93"/>
      <c r="J29" s="93"/>
      <c r="K29" s="93"/>
      <c r="L29" s="93"/>
      <c r="M29" s="93"/>
      <c r="N29" s="93"/>
      <c r="O29" s="93"/>
      <c r="P29" s="93"/>
      <c r="Q29" s="93"/>
      <c r="R29" s="93"/>
      <c r="S29" s="93"/>
      <c r="T29" s="93"/>
      <c r="U29" s="93"/>
      <c r="V29" s="93"/>
      <c r="W29" s="93"/>
      <c r="X29" s="93"/>
    </row>
  </sheetData>
  <mergeCells count="15">
    <mergeCell ref="A26:N26"/>
    <mergeCell ref="A27:N27"/>
    <mergeCell ref="J3:J4"/>
    <mergeCell ref="F3:G3"/>
    <mergeCell ref="B3:B5"/>
    <mergeCell ref="C3:C5"/>
    <mergeCell ref="D3:E3"/>
    <mergeCell ref="M3:M4"/>
    <mergeCell ref="N3:N4"/>
    <mergeCell ref="H3:I3"/>
    <mergeCell ref="A3:A5"/>
    <mergeCell ref="A25:N25"/>
    <mergeCell ref="A23:N23"/>
    <mergeCell ref="A24:N24"/>
    <mergeCell ref="L3:L4"/>
  </mergeCells>
  <pageMargins left="0.70866141732283472" right="0.70866141732283472" top="0.78740157480314965" bottom="0.78740157480314965"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20</vt:i4>
      </vt:variant>
    </vt:vector>
  </HeadingPairs>
  <TitlesOfParts>
    <vt:vector size="43" baseType="lpstr">
      <vt:lpstr>1</vt:lpstr>
      <vt:lpstr>2</vt:lpstr>
      <vt:lpstr>2.a</vt:lpstr>
      <vt:lpstr>2.b</vt:lpstr>
      <vt:lpstr>3</vt:lpstr>
      <vt:lpstr>5</vt:lpstr>
      <vt:lpstr>5.a</vt:lpstr>
      <vt:lpstr>5.b</vt:lpstr>
      <vt:lpstr>5.c</vt:lpstr>
      <vt:lpstr>5.d</vt:lpstr>
      <vt:lpstr>6</vt:lpstr>
      <vt:lpstr>7</vt:lpstr>
      <vt:lpstr>8</vt:lpstr>
      <vt:lpstr>9</vt:lpstr>
      <vt:lpstr>10</vt:lpstr>
      <vt:lpstr>11</vt:lpstr>
      <vt:lpstr>11.a</vt:lpstr>
      <vt:lpstr>11.b</vt:lpstr>
      <vt:lpstr>11.c</vt:lpstr>
      <vt:lpstr>11.d</vt:lpstr>
      <vt:lpstr>11.e</vt:lpstr>
      <vt:lpstr>11.f</vt:lpstr>
      <vt:lpstr>11.g</vt:lpstr>
      <vt:lpstr>'5'!Oblast_tisku</vt:lpstr>
      <vt:lpstr>'5.a'!Oblast_tisku</vt:lpstr>
      <vt:lpstr>'5.b'!Oblast_tisku</vt:lpstr>
      <vt:lpstr>'5.c'!Oblast_tisku</vt:lpstr>
      <vt:lpstr>'5.d'!Oblast_tisku</vt:lpstr>
      <vt:lpstr>'7'!Oblast_tisku</vt:lpstr>
      <vt:lpstr>'8'!Oblast_tisku</vt:lpstr>
      <vt:lpstr>'1'!Print_Area</vt:lpstr>
      <vt:lpstr>'11.a'!Print_Area</vt:lpstr>
      <vt:lpstr>'11.b'!Print_Area</vt:lpstr>
      <vt:lpstr>'11.c'!Print_Area</vt:lpstr>
      <vt:lpstr>'2'!Print_Area</vt:lpstr>
      <vt:lpstr>'2.a'!Print_Area</vt:lpstr>
      <vt:lpstr>'2.b'!Print_Area</vt:lpstr>
      <vt:lpstr>'3'!Print_Area</vt:lpstr>
      <vt:lpstr>'6'!Print_Area</vt:lpstr>
      <vt:lpstr>'1'!Print_Titles</vt:lpstr>
      <vt:lpstr>'2'!Print_Titles</vt:lpstr>
      <vt:lpstr>'2.a'!Print_Titles</vt:lpstr>
      <vt:lpstr>'2.b'!Print_Titles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uctarna</dc:creator>
  <cp:lastModifiedBy>Sylvie Fišerová</cp:lastModifiedBy>
  <cp:lastPrinted>2015-04-24T12:28:09Z</cp:lastPrinted>
  <dcterms:created xsi:type="dcterms:W3CDTF">2015-03-25T09:22:49Z</dcterms:created>
  <dcterms:modified xsi:type="dcterms:W3CDTF">2017-12-21T12:16:59Z</dcterms:modified>
</cp:coreProperties>
</file>