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3435" windowWidth="14055" windowHeight="8505" tabRatio="917" firstSheet="2" activeTab="22"/>
  </bookViews>
  <sheets>
    <sheet name="tab 1.1" sheetId="1" r:id="rId1"/>
    <sheet name="tab 1.2" sheetId="2" r:id="rId2"/>
    <sheet name="tab 1.3" sheetId="3" r:id="rId3"/>
    <sheet name="tab 1.4" sheetId="4" r:id="rId4"/>
    <sheet name="tab 1.4.1" sheetId="5" r:id="rId5"/>
    <sheet name="tab 2.1" sheetId="6" r:id="rId6"/>
    <sheet name="tab 2.2" sheetId="7" r:id="rId7"/>
    <sheet name="tab 2.3" sheetId="8" r:id="rId8"/>
    <sheet name="tab 2.4" sheetId="9" r:id="rId9"/>
    <sheet name="tab 2.5" sheetId="10" r:id="rId10"/>
    <sheet name="tab 3.1" sheetId="11" state="hidden" r:id="rId11"/>
    <sheet name="tab 4.1" sheetId="12" r:id="rId12"/>
    <sheet name="tab 4.2" sheetId="13" r:id="rId13"/>
    <sheet name="tab 4.3" sheetId="14" r:id="rId14"/>
    <sheet name="tab 4.4" sheetId="15" r:id="rId15"/>
    <sheet name="tab 4.5" sheetId="16" r:id="rId16"/>
    <sheet name="tab 4.6" sheetId="17" r:id="rId17"/>
    <sheet name="tab 4.7" sheetId="18" r:id="rId18"/>
    <sheet name="tab 4.8" sheetId="19" r:id="rId19"/>
    <sheet name="tab 5.1" sheetId="20" r:id="rId20"/>
    <sheet name="tab 6.1" sheetId="21" r:id="rId21"/>
    <sheet name="tab 6.2" sheetId="22" r:id="rId22"/>
    <sheet name="tab 7.1" sheetId="23" r:id="rId23"/>
    <sheet name="tab 7.2" sheetId="24" r:id="rId24"/>
    <sheet name="tab 7.3" sheetId="25" state="hidden" r:id="rId25"/>
    <sheet name="tab 7.4" sheetId="26" state="hidden" r:id="rId26"/>
    <sheet name="vazby" sheetId="27" state="hidden" r:id="rId27"/>
  </sheets>
  <definedNames>
    <definedName name="_xlnm.Print_Titles" localSheetId="0">'tab 1.1'!$5:$5</definedName>
    <definedName name="_xlnm.Print_Titles" localSheetId="1">'tab 1.2'!$5:$5</definedName>
    <definedName name="_xlnm.Print_Titles" localSheetId="26">'vazby'!$1:$2</definedName>
    <definedName name="_xlnm.Print_Area" localSheetId="26">'vazby'!$A$1:$H$72</definedName>
  </definedNames>
  <calcPr fullCalcOnLoad="1"/>
</workbook>
</file>

<file path=xl/comments1.xml><?xml version="1.0" encoding="utf-8"?>
<comments xmlns="http://schemas.openxmlformats.org/spreadsheetml/2006/main">
  <authors>
    <author>vojacek</author>
  </authors>
  <commentList>
    <comment ref="A5" authorId="0">
      <text>
        <r>
          <rPr>
            <b/>
            <sz val="8"/>
            <rFont val="Tahoma"/>
            <family val="0"/>
          </rPr>
          <t>za desetinnou čárku uvádějte hodnoty dalších řádů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vojacek</author>
  </authors>
  <commentList>
    <comment ref="B8" authorId="0">
      <text>
        <r>
          <rPr>
            <b/>
            <sz val="8"/>
            <rFont val="Tahoma"/>
            <family val="2"/>
          </rPr>
          <t>bez minusu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vojacek</author>
  </authors>
  <commentList>
    <comment ref="A5" authorId="0">
      <text>
        <r>
          <rPr>
            <b/>
            <sz val="8"/>
            <rFont val="Tahoma"/>
            <family val="0"/>
          </rPr>
          <t>za desetinnou čárku uvádějte hodnoty dalších řádů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vojacek</author>
  </authors>
  <commentList>
    <comment ref="R7" authorId="0">
      <text>
        <r>
          <rPr>
            <b/>
            <sz val="8"/>
            <rFont val="Tahoma"/>
            <family val="0"/>
          </rPr>
          <t>číslo vpisujte až do desetinné čárky ve smyslu tisíců, za desetinnou čárkou ve smyslu korun, bez mezer, příkladně:
123456,789
v buňce bude sice zobrazeno:
123 457
ale výpočtově jsou ta desetiná místa brána v úvahu</t>
        </r>
      </text>
    </comment>
    <comment ref="C8" authorId="0">
      <text>
        <r>
          <rPr>
            <b/>
            <sz val="8"/>
            <rFont val="Tahoma"/>
            <family val="0"/>
          </rPr>
          <t>pokud možno zkrácený výstižný název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vojacek</author>
  </authors>
  <commentList>
    <comment ref="P5" authorId="0">
      <text>
        <r>
          <rPr>
            <b/>
            <sz val="8"/>
            <rFont val="Tahoma"/>
            <family val="0"/>
          </rPr>
          <t>číslo vpisujte až do desetinné čárky ve smyslu tisíců, za desetinnou čárkou ve smyslu korun, bez mezer, příkladně:
123456,789
v buňce bude sice zobrazeno:
123 457
ale výpočtově jsou ta desetiná místa brána v úvahu</t>
        </r>
      </text>
    </comment>
  </commentList>
</comments>
</file>

<file path=xl/comments24.xml><?xml version="1.0" encoding="utf-8"?>
<comments xmlns="http://schemas.openxmlformats.org/spreadsheetml/2006/main">
  <authors>
    <author>vojacek</author>
  </authors>
  <commentList>
    <comment ref="O5" authorId="0">
      <text>
        <r>
          <rPr>
            <b/>
            <sz val="8"/>
            <rFont val="Tahoma"/>
            <family val="0"/>
          </rPr>
          <t>číslo vpisujte až do desetinné čárky ve smyslu tisíců, za desetinnou čárkou ve smyslu korun, bez mezer, příkladně:
123456,789
v buňce bude sice zobrazeno:
123 457
ale výpočtově jsou ta desetiná místa brána v úvahu</t>
        </r>
      </text>
    </comment>
  </commentList>
</comments>
</file>

<file path=xl/comments27.xml><?xml version="1.0" encoding="utf-8"?>
<comments xmlns="http://schemas.openxmlformats.org/spreadsheetml/2006/main">
  <authors>
    <author>vojacek</author>
  </authors>
  <commentList>
    <comment ref="E3" authorId="0">
      <text>
        <r>
          <rPr>
            <b/>
            <sz val="8"/>
            <rFont val="Tahoma"/>
            <family val="0"/>
          </rPr>
          <t>Pokud jsou do všech tabulek vloženy všechny údaje a v těchto třech sloupcích jsou nějaké zvýrazněné hodnoty, jde o rozdíly (po zaokrouhlení bez desetinných míst) mezi  stejnými položkami v různých tabulkách. Je nutné se vrátit k údajům, které je možné identifikovat dle adres (odkazů) ve sloupcích "Vstup #1", "Vstup #2" a "Vstup #3" a provést opravu v jedné, případně více tabulkách. Jde pouze o orientační pomůcku, nedělám si iluzi, že jsou zachyceny všechny víckrát se vyskytující položky.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<sst xmlns="http://schemas.openxmlformats.org/spreadsheetml/2006/main" count="1519" uniqueCount="1151">
  <si>
    <t>Bilance prostředků k 31.12.2007</t>
  </si>
  <si>
    <r>
      <t xml:space="preserve">poskytnuto </t>
    </r>
    <r>
      <rPr>
        <vertAlign val="superscript"/>
        <sz val="8"/>
        <rFont val="Tahoma"/>
        <family val="2"/>
      </rPr>
      <t>1)</t>
    </r>
  </si>
  <si>
    <r>
      <t xml:space="preserve">ostatní zdroje </t>
    </r>
    <r>
      <rPr>
        <vertAlign val="superscript"/>
        <sz val="8"/>
        <rFont val="Tahoma"/>
        <family val="2"/>
      </rPr>
      <t>2)</t>
    </r>
  </si>
  <si>
    <t>spolufin. EU</t>
  </si>
  <si>
    <r>
      <t xml:space="preserve">cizí zdroje </t>
    </r>
    <r>
      <rPr>
        <vertAlign val="superscript"/>
        <sz val="8"/>
        <rFont val="Tahoma"/>
        <family val="2"/>
      </rPr>
      <t>3)</t>
    </r>
  </si>
  <si>
    <t>nečerpáno vratka</t>
  </si>
  <si>
    <t>v tis.Kč s 3 desetinnými místy</t>
  </si>
  <si>
    <t>výše finančních prostředků dle vystavených limitek</t>
  </si>
  <si>
    <t>celkem ze státního rozpočtu bez MŠMT</t>
  </si>
  <si>
    <t>cizí zdroje (ÚSC, dary z  ciziny, apod.)</t>
  </si>
  <si>
    <t>číslo řádku</t>
  </si>
  <si>
    <t>Dotační položky a ukazatele</t>
  </si>
  <si>
    <t>Převedeno do FRIM</t>
  </si>
  <si>
    <t>Převedeno do fondu účelově určených prostředků</t>
  </si>
  <si>
    <t>Převedeno  do fondu provozních prostředků</t>
  </si>
  <si>
    <t xml:space="preserve">Příspěvek a dotace celkem </t>
  </si>
  <si>
    <t>"A a B"</t>
  </si>
  <si>
    <t>Studijní programy a s nimi spojenou tvůrčí činnost</t>
  </si>
  <si>
    <t>"C"</t>
  </si>
  <si>
    <t>Stipendia studentů doktorských stud.programů</t>
  </si>
  <si>
    <t>"D"</t>
  </si>
  <si>
    <t>Zahraniční studenti a mezinárodní spolupráce</t>
  </si>
  <si>
    <t xml:space="preserve">                  krajané</t>
  </si>
  <si>
    <t xml:space="preserve">                  zahraniční studenti (krátkodobé pobyty)</t>
  </si>
  <si>
    <t xml:space="preserve">                  Letní školy slovanských studií</t>
  </si>
  <si>
    <t xml:space="preserve">                  program AKTION</t>
  </si>
  <si>
    <t xml:space="preserve">                  program CEEPUS</t>
  </si>
  <si>
    <t xml:space="preserve">                  SOKRATES II celkem</t>
  </si>
  <si>
    <t xml:space="preserve">                                    Comenius</t>
  </si>
  <si>
    <t xml:space="preserve">                                    Minerva</t>
  </si>
  <si>
    <t xml:space="preserve">                                    Arion</t>
  </si>
  <si>
    <t xml:space="preserve">                                    Lingva</t>
  </si>
  <si>
    <t xml:space="preserve">                                    ostatní</t>
  </si>
  <si>
    <t>cestovní náhrady v rámci plnění mezinárodních smluv</t>
  </si>
  <si>
    <t>"F"</t>
  </si>
  <si>
    <t>Fond vzdělávací politiky</t>
  </si>
  <si>
    <t>"G"</t>
  </si>
  <si>
    <t>Fond rozvoje vysokých škol</t>
  </si>
  <si>
    <t>"I"</t>
  </si>
  <si>
    <t>Rozvojové programy</t>
  </si>
  <si>
    <t xml:space="preserve">       z toho: projekty Národní program přípravy na stárnutí (AU3V)</t>
  </si>
  <si>
    <t>"M"</t>
  </si>
  <si>
    <t>Mimořádné aktivity</t>
  </si>
  <si>
    <t>"S"</t>
  </si>
  <si>
    <t>Sociální stipendia</t>
  </si>
  <si>
    <t>"U"</t>
  </si>
  <si>
    <t>Ubytovací stipendia</t>
  </si>
  <si>
    <t>Poslanecká iniciativa</t>
  </si>
  <si>
    <t>Dotace na ubytování a stravování studentů (KaM)</t>
  </si>
  <si>
    <t>Kapitálové dotace na výzkum a vývoj</t>
  </si>
  <si>
    <t>Dotace z ostatních odborů  MŠMT</t>
  </si>
  <si>
    <t>celé Kč</t>
  </si>
  <si>
    <t>příspěvek</t>
  </si>
  <si>
    <t>dotace</t>
  </si>
  <si>
    <t>Převedeno do stipendijního fondu</t>
  </si>
  <si>
    <t>Převedeno do fondu sociálního</t>
  </si>
  <si>
    <t>P</t>
  </si>
  <si>
    <t>D</t>
  </si>
  <si>
    <t>Neinvestiční příspěvky a dotace mimo progra. financování z kapitoly MŠMT celkem:</t>
  </si>
  <si>
    <t xml:space="preserve">       v tom: studenti, kteří nejsou občany ČR (vč.projektů a krajanů)-zahr.rozvoj.pomoc</t>
  </si>
  <si>
    <t xml:space="preserve">                         v tom: Erasmus</t>
  </si>
  <si>
    <t>Neinvestiční dotace na výzkum a vývoj celkem</t>
  </si>
  <si>
    <t>Kapitálové příspěvky a dotace mimo programové financování a VaV z kap. MŠMT celkem</t>
  </si>
  <si>
    <t>Tabulka 6.1</t>
  </si>
  <si>
    <t>Poskytnuto k 31.12.2007</t>
  </si>
  <si>
    <t>Použito k 31.12.2007</t>
  </si>
  <si>
    <t>Finanční vypořádání VVŠ se státním rozpočtem za rok 2007 z kapitoly 333-MŠMT mimo programové financování - příspěvek a dotace</t>
  </si>
  <si>
    <t>a-suma(b:g)</t>
  </si>
  <si>
    <t>institucionální prostř. VaV - ostatní (výzkumné záměry + administrace)</t>
  </si>
  <si>
    <t>institucionální prostř.VaV - specifický výzkum na VŠ</t>
  </si>
  <si>
    <t>účelové prostředky VaV - Národní program výzkumu</t>
  </si>
  <si>
    <t>účelové prostředky VaV - programy v půs.poskytovatele</t>
  </si>
  <si>
    <t>účelové prostředky VaV - veřejné zakázky ve VaV</t>
  </si>
  <si>
    <t>Ukazatelé A+B</t>
  </si>
  <si>
    <t>účelové prostředky VaV - programy v působnosti poskytovatele</t>
  </si>
  <si>
    <t>Kapitálové příspěvky z kapitoly MŠMT celkem</t>
  </si>
  <si>
    <t>Neinvestiční příspěvky a dotace mimo VaV z kap. MŠMT, řádek 4 až 29</t>
  </si>
  <si>
    <t>Operační program</t>
  </si>
  <si>
    <t>Schválený rozpočet k 1.1.2007</t>
  </si>
  <si>
    <t>Finanční prostředky ze Strukturálních fondů EU</t>
  </si>
  <si>
    <t>Opatření (název)</t>
  </si>
  <si>
    <t>Projekt</t>
  </si>
  <si>
    <t>Hlavní řešitel</t>
  </si>
  <si>
    <t>NIV</t>
  </si>
  <si>
    <t>INV</t>
  </si>
  <si>
    <t>Tabulka 6.2</t>
  </si>
  <si>
    <t>Poskytnuto</t>
  </si>
  <si>
    <t>Schváleno v rámci žádostí o platbu</t>
  </si>
  <si>
    <t>Zůstatek poskytnutých prostředků</t>
  </si>
  <si>
    <t xml:space="preserve">v tis.Kč s 3 desetinnými místy  </t>
  </si>
  <si>
    <t xml:space="preserve">Počty studentů - počty studií (fyzický počet)                 </t>
  </si>
  <si>
    <r>
      <t>rozpočtoví studenti (kromě kódů financování</t>
    </r>
    <r>
      <rPr>
        <vertAlign val="superscript"/>
        <sz val="8"/>
        <rFont val="Tahoma"/>
        <family val="2"/>
      </rPr>
      <t xml:space="preserve"> </t>
    </r>
    <r>
      <rPr>
        <sz val="8"/>
        <rFont val="Tahoma"/>
        <family val="2"/>
      </rPr>
      <t>2, 6, 7)</t>
    </r>
  </si>
  <si>
    <r>
      <t xml:space="preserve">studující v cizím jazyce </t>
    </r>
    <r>
      <rPr>
        <vertAlign val="superscript"/>
        <sz val="8"/>
        <rFont val="Tahoma"/>
        <family val="2"/>
      </rPr>
      <t>6)</t>
    </r>
  </si>
  <si>
    <r>
      <t xml:space="preserve">studující na základě  mezinár. smluv a usnesení vlády </t>
    </r>
    <r>
      <rPr>
        <vertAlign val="superscript"/>
        <sz val="8"/>
        <rFont val="Tahoma"/>
        <family val="2"/>
      </rPr>
      <t>7)</t>
    </r>
  </si>
  <si>
    <r>
      <t xml:space="preserve">studující hrazení z jiné rozpočtové kapitoly </t>
    </r>
    <r>
      <rPr>
        <vertAlign val="superscript"/>
        <sz val="8"/>
        <rFont val="Tahoma"/>
        <family val="2"/>
      </rPr>
      <t>2)</t>
    </r>
  </si>
  <si>
    <t>Kódy financování:</t>
  </si>
  <si>
    <r>
      <t>2)</t>
    </r>
    <r>
      <rPr>
        <sz val="8"/>
        <rFont val="Tahoma"/>
        <family val="2"/>
      </rPr>
      <t xml:space="preserve"> studium je plně hrazeno z prostředků jiného rezortu než MŠMT (tzv. jinoplátci)</t>
    </r>
  </si>
  <si>
    <t>JPD 3</t>
  </si>
  <si>
    <t>3.2 Rozvoj dalšího vzdělávání</t>
  </si>
  <si>
    <t>Projekt vzdělávacího, porad.a konz. Centra pro zkvalitnění strategického řízení</t>
  </si>
  <si>
    <t>Hloušková</t>
  </si>
  <si>
    <r>
      <t>6)</t>
    </r>
    <r>
      <rPr>
        <sz val="8"/>
        <rFont val="Tahoma"/>
        <family val="2"/>
      </rPr>
      <t xml:space="preserve"> studium je plně hrazeno studentem - zpravidla cizincem - z vlastních prostředků v případě studia v cizím jazyce (par. 58, odst. 5)</t>
    </r>
  </si>
  <si>
    <r>
      <t xml:space="preserve">7) </t>
    </r>
    <r>
      <rPr>
        <sz val="8"/>
        <rFont val="Tahoma"/>
        <family val="2"/>
      </rPr>
      <t>studium je studentu - cizinci hrazeno ze zvláštní dotace dle evidence DZS</t>
    </r>
  </si>
  <si>
    <t xml:space="preserve">Do počtu studií jsou zahrnuta aktivní (tj. neukončená a nepřerušená) studia kmenových studentů UK v prezenční a kombinované formě studia, </t>
  </si>
  <si>
    <t>včetně výjezdů na krátkodobé studijní pobyty. Nejsou zahrnuta studia - krátkodobé příjezdy cizích studentů na stáže na UK.</t>
  </si>
  <si>
    <t xml:space="preserve">Tabulka 7.1   </t>
  </si>
  <si>
    <t>Počet studentů k 31.10.2007</t>
  </si>
  <si>
    <t>Stipendia</t>
  </si>
  <si>
    <t>Použité zdroje</t>
  </si>
  <si>
    <t>zůstatek</t>
  </si>
  <si>
    <t>příspěvek nebo dotace MŠMT</t>
  </si>
  <si>
    <t>ostatní (rozepsat jaké):</t>
  </si>
  <si>
    <t>Stipendia celkem:</t>
  </si>
  <si>
    <t>za vynikající studijní výsledky dle § 91 odst. 2 písm. a)</t>
  </si>
  <si>
    <t>za vynikající í výsledky přispívající k prohloubení znalostí dle § 91 odst. 2 písm. b)</t>
  </si>
  <si>
    <t>v případě tíživé sociální situace studenta dle § 91 odst. 2 písm. c)</t>
  </si>
  <si>
    <t>v případě tíživé sociální situace studenta dle § 91 odst. 3)</t>
  </si>
  <si>
    <t>v případech zvláštního zřetele hodných dle § 91 odst. 2 písm. d)</t>
  </si>
  <si>
    <t>ubytovací stipendium</t>
  </si>
  <si>
    <t>na podporu studia v zahraničí dle § 91 odst. 4 písm. a)</t>
  </si>
  <si>
    <t>SOCRATES</t>
  </si>
  <si>
    <t>CEEPUS</t>
  </si>
  <si>
    <t>na podporu studia v ČR dle § 91 odst. 4 písm. b)</t>
  </si>
  <si>
    <t>AKTION</t>
  </si>
  <si>
    <t xml:space="preserve">studentům doktorských studijních programů dle § 91 odst. 4 písm. c) </t>
  </si>
  <si>
    <t>jiná stipendia:</t>
  </si>
  <si>
    <t>stipendijní fond UK</t>
  </si>
  <si>
    <t>celkem vyplaceno ke dni 31.12.2007</t>
  </si>
  <si>
    <t>Tabulka 7.2</t>
  </si>
  <si>
    <t>Stravování</t>
  </si>
  <si>
    <t>Menzy a ostatní stravovací zařízení, pro která vydalo souhlas MŠMT</t>
  </si>
  <si>
    <t>Celkové neinvestiční výnosy VŠ</t>
  </si>
  <si>
    <t xml:space="preserve">Od studentů </t>
  </si>
  <si>
    <t xml:space="preserve">Od zaměstnanců </t>
  </si>
  <si>
    <t xml:space="preserve">Od cizích strávníků </t>
  </si>
  <si>
    <t xml:space="preserve">Z dotace MŠMT </t>
  </si>
  <si>
    <t xml:space="preserve">Z doplňkové činnosti   </t>
  </si>
  <si>
    <t xml:space="preserve">Ostatní </t>
  </si>
  <si>
    <t>Tabulka  7.3</t>
  </si>
  <si>
    <t>Údaje musí korespondovat s údaji ve Výkazu zisku a ztráty</t>
  </si>
  <si>
    <t>Tabulka bude v komentáři podrobně analyzována</t>
  </si>
  <si>
    <t>Celkové neinvestiční náklady na menzu nebo zařízení</t>
  </si>
  <si>
    <t xml:space="preserve">Ubytování </t>
  </si>
  <si>
    <t>Koleje a ostatní ubytovací zařízení zajištěné VŠ</t>
  </si>
  <si>
    <t xml:space="preserve">Od cizích </t>
  </si>
  <si>
    <t>Uveďte komentář podle vašich představ, co by mělo být zveřejněno např.</t>
  </si>
  <si>
    <t>- počty ubytovaných studentů v jednotlivých měsících roku</t>
  </si>
  <si>
    <t>Uveďte důvody, pokud jsou ztráty v doplňkové činnosti.</t>
  </si>
  <si>
    <t>Tabulka  7.4</t>
  </si>
  <si>
    <t>Celkové neinvestiční náklady na kolej nebo zařízení</t>
  </si>
  <si>
    <t>Celkové neinvestiční výnosy menz nebo zařízení</t>
  </si>
  <si>
    <t>- cena lůžka pro studenta na jednotlivých kolejích spolu s popisem kvality ubytování</t>
  </si>
  <si>
    <t>Tabulka 1.4</t>
  </si>
  <si>
    <t>Tabulka 1.1.</t>
  </si>
  <si>
    <t>Rozvaha</t>
  </si>
  <si>
    <t>Příloha č.1 k vyhlášce č. 504/2002 Sb. ve znění pozdějších předpisů</t>
  </si>
  <si>
    <t>stav k    1.1.2007</t>
  </si>
  <si>
    <t>stav k 31.12.2007</t>
  </si>
  <si>
    <t>AKTIVA</t>
  </si>
  <si>
    <t xml:space="preserve">A.Dlouhodobý majetek celkem            </t>
  </si>
  <si>
    <t>ř.2+10+21+29</t>
  </si>
  <si>
    <t>0001</t>
  </si>
  <si>
    <t xml:space="preserve">   I. Dlouhodobý nehmotný majetek celkem             </t>
  </si>
  <si>
    <t>ř.3 až 9</t>
  </si>
  <si>
    <t>0002</t>
  </si>
  <si>
    <t xml:space="preserve">                    1.Nehmotné výsledky výzkumu a vývoje</t>
  </si>
  <si>
    <t>012</t>
  </si>
  <si>
    <t>0003</t>
  </si>
  <si>
    <t xml:space="preserve">                    2.Software</t>
  </si>
  <si>
    <t>013</t>
  </si>
  <si>
    <t>0004</t>
  </si>
  <si>
    <t xml:space="preserve">                    3.Ocenitelná práva</t>
  </si>
  <si>
    <t>014</t>
  </si>
  <si>
    <t>0005</t>
  </si>
  <si>
    <t xml:space="preserve">                    4.Drobný dlouhodobý nehmotný majetek</t>
  </si>
  <si>
    <t>018</t>
  </si>
  <si>
    <t>0006</t>
  </si>
  <si>
    <t xml:space="preserve">                    5.Ostatní dlouhodobý nehmotný majetek</t>
  </si>
  <si>
    <t>019</t>
  </si>
  <si>
    <t>0007</t>
  </si>
  <si>
    <t xml:space="preserve">                    6.Nedokončený dlouhodobý nehmotný majetek</t>
  </si>
  <si>
    <t>041</t>
  </si>
  <si>
    <t>0008</t>
  </si>
  <si>
    <t xml:space="preserve">                    7.Poskytnuté zálohy na dlouhodobý nehmotný majetek</t>
  </si>
  <si>
    <t>051</t>
  </si>
  <si>
    <t>0009</t>
  </si>
  <si>
    <t xml:space="preserve">    II. Dlouhodobý hmotný majetek celkem            </t>
  </si>
  <si>
    <t>ř.11 až 20</t>
  </si>
  <si>
    <t>0010</t>
  </si>
  <si>
    <t xml:space="preserve">                    1.Pozemky</t>
  </si>
  <si>
    <t>031</t>
  </si>
  <si>
    <t>0011</t>
  </si>
  <si>
    <t xml:space="preserve">                    2.Umělecká díla, předměty a sbírky</t>
  </si>
  <si>
    <t>032</t>
  </si>
  <si>
    <t>0012</t>
  </si>
  <si>
    <t xml:space="preserve">                    3.Stavby</t>
  </si>
  <si>
    <t>021</t>
  </si>
  <si>
    <t>0013</t>
  </si>
  <si>
    <t xml:space="preserve">                    4.Samostatné movité věci a soubory movitých věcí</t>
  </si>
  <si>
    <t>022</t>
  </si>
  <si>
    <t>0014</t>
  </si>
  <si>
    <t xml:space="preserve">                    5.Pěstitelské celky trvalých porostů</t>
  </si>
  <si>
    <t>025</t>
  </si>
  <si>
    <t>0015</t>
  </si>
  <si>
    <t xml:space="preserve">                    6.Základní stádo a tažná zvířata</t>
  </si>
  <si>
    <t>026</t>
  </si>
  <si>
    <t>0016</t>
  </si>
  <si>
    <t xml:space="preserve">                    7.Drobný dlouhodobý hmotný majetek</t>
  </si>
  <si>
    <t>028</t>
  </si>
  <si>
    <t>0017</t>
  </si>
  <si>
    <t>Magistrát JPD 3</t>
  </si>
  <si>
    <t>JPD3</t>
  </si>
  <si>
    <t>zahraniční projekty</t>
  </si>
  <si>
    <t xml:space="preserve">                    8.Ostatní dlouhodobý hmotný majetek</t>
  </si>
  <si>
    <t>029</t>
  </si>
  <si>
    <t>0018</t>
  </si>
  <si>
    <t xml:space="preserve">                    9.Nedokončený dlouhodobý hmotný majetek</t>
  </si>
  <si>
    <t>042</t>
  </si>
  <si>
    <t>0019</t>
  </si>
  <si>
    <t xml:space="preserve">                  10.Poskytnuté zálohy na dlouhodobý hmotný majetek</t>
  </si>
  <si>
    <t>052</t>
  </si>
  <si>
    <t>0020</t>
  </si>
  <si>
    <t xml:space="preserve">    III. Dlouhodobý finanční majetek celkem            </t>
  </si>
  <si>
    <t>ř.22 až 28</t>
  </si>
  <si>
    <t>0021</t>
  </si>
  <si>
    <t xml:space="preserve">                    1.Podíly v ovládaných a řízených osobách</t>
  </si>
  <si>
    <t>061</t>
  </si>
  <si>
    <t>0022</t>
  </si>
  <si>
    <t xml:space="preserve">                    2.Podíly v osobách pod podstatným vlivem</t>
  </si>
  <si>
    <t>062</t>
  </si>
  <si>
    <t>0023</t>
  </si>
  <si>
    <t xml:space="preserve">                    3.Dluhové cenné papíry držené do splatnosti</t>
  </si>
  <si>
    <t>063</t>
  </si>
  <si>
    <t>0024</t>
  </si>
  <si>
    <t xml:space="preserve">                    4.Půjčky organizačním složkám</t>
  </si>
  <si>
    <t>066</t>
  </si>
  <si>
    <t>0025</t>
  </si>
  <si>
    <t xml:space="preserve">                    5.Ostatní dlouhodobé půjčky</t>
  </si>
  <si>
    <t>067</t>
  </si>
  <si>
    <t>0026</t>
  </si>
  <si>
    <t xml:space="preserve">                    6.Ostatní dlouhodobý finanční majetek</t>
  </si>
  <si>
    <t>069</t>
  </si>
  <si>
    <t>0027</t>
  </si>
  <si>
    <t>043</t>
  </si>
  <si>
    <t>0028</t>
  </si>
  <si>
    <t xml:space="preserve">    IV. Oprávky k dlouhodobému majetku celkem    </t>
  </si>
  <si>
    <t>ř.30 až 40</t>
  </si>
  <si>
    <t>0029</t>
  </si>
  <si>
    <t xml:space="preserve">                    1.Oprávky k nehmotným výsledkům výzkumu a vývoje</t>
  </si>
  <si>
    <t>072</t>
  </si>
  <si>
    <t>0030</t>
  </si>
  <si>
    <t xml:space="preserve">                    2.Oprávky k softwaru</t>
  </si>
  <si>
    <t>073</t>
  </si>
  <si>
    <t>0031</t>
  </si>
  <si>
    <t xml:space="preserve">                    3.Oprávky k ocenitelným právům</t>
  </si>
  <si>
    <t>074</t>
  </si>
  <si>
    <t>0032</t>
  </si>
  <si>
    <t xml:space="preserve">                    4.Oprávky k drobnému dlouhodobému nehm. majetku</t>
  </si>
  <si>
    <t>078</t>
  </si>
  <si>
    <t>0033</t>
  </si>
  <si>
    <t xml:space="preserve">                    5.Oprávky k ostatnímu dlouhodobému nehm. majetku</t>
  </si>
  <si>
    <t>079</t>
  </si>
  <si>
    <t>0034</t>
  </si>
  <si>
    <t xml:space="preserve">                    6.Oprávky ke stavbám</t>
  </si>
  <si>
    <t>081</t>
  </si>
  <si>
    <t>0035</t>
  </si>
  <si>
    <t xml:space="preserve">                    7.Oprávky k samost.movitým věcem a soub.movit.věcí</t>
  </si>
  <si>
    <t>082</t>
  </si>
  <si>
    <t>0036</t>
  </si>
  <si>
    <t xml:space="preserve">                    8.Oprávky k pěstitelským celkům trvalých porostů</t>
  </si>
  <si>
    <t>085</t>
  </si>
  <si>
    <t>0037</t>
  </si>
  <si>
    <t xml:space="preserve">                    9.Oprávky k základnímu stádu a tažným zvířatům</t>
  </si>
  <si>
    <t>086</t>
  </si>
  <si>
    <t>0038</t>
  </si>
  <si>
    <t xml:space="preserve">                   10.Oprávky k drobnému dlouhodobému hmot. majetku</t>
  </si>
  <si>
    <t>088</t>
  </si>
  <si>
    <t>0039</t>
  </si>
  <si>
    <t xml:space="preserve">                   11.Oprávky k ostatnímu dlouhodobému hmot. majetku</t>
  </si>
  <si>
    <t>089</t>
  </si>
  <si>
    <t>0040</t>
  </si>
  <si>
    <t xml:space="preserve">B. Krátkodobý majetek celkem                    </t>
  </si>
  <si>
    <t>ř.42+52+72+81</t>
  </si>
  <si>
    <t>0041</t>
  </si>
  <si>
    <t xml:space="preserve">    I. Zásoby celkem                                          </t>
  </si>
  <si>
    <t>ř.43 až 51</t>
  </si>
  <si>
    <t>0042</t>
  </si>
  <si>
    <t xml:space="preserve">                    1.Materiál na skladě</t>
  </si>
  <si>
    <t>112</t>
  </si>
  <si>
    <t>0043</t>
  </si>
  <si>
    <t xml:space="preserve">                    2.Materiál na cestě</t>
  </si>
  <si>
    <t>119</t>
  </si>
  <si>
    <t>0044</t>
  </si>
  <si>
    <t xml:space="preserve">                    3.Nedokončená výroba</t>
  </si>
  <si>
    <t>121</t>
  </si>
  <si>
    <t>0045</t>
  </si>
  <si>
    <t xml:space="preserve">                    4.Polotovary vlastní výroby</t>
  </si>
  <si>
    <t>122</t>
  </si>
  <si>
    <t>0046</t>
  </si>
  <si>
    <t xml:space="preserve">                    5.Výrobky</t>
  </si>
  <si>
    <t>123</t>
  </si>
  <si>
    <t>0047</t>
  </si>
  <si>
    <t xml:space="preserve">                    6.Zvířata</t>
  </si>
  <si>
    <t>124</t>
  </si>
  <si>
    <t>0048</t>
  </si>
  <si>
    <t xml:space="preserve">                    7.Zboží na skladě a v prodejnách</t>
  </si>
  <si>
    <t>132</t>
  </si>
  <si>
    <t>0049</t>
  </si>
  <si>
    <t xml:space="preserve">                    8.Zboží na cestě</t>
  </si>
  <si>
    <t>139</t>
  </si>
  <si>
    <t>0050</t>
  </si>
  <si>
    <t xml:space="preserve">                    9.Poskytnuté zálohy na zásoby</t>
  </si>
  <si>
    <t>z 314</t>
  </si>
  <si>
    <t>0051</t>
  </si>
  <si>
    <t xml:space="preserve">   II. Pohledávky celkem                                       </t>
  </si>
  <si>
    <t>ř.53 až71</t>
  </si>
  <si>
    <t>0052</t>
  </si>
  <si>
    <t xml:space="preserve">                    1.Odběratelé</t>
  </si>
  <si>
    <t>311</t>
  </si>
  <si>
    <t>0053</t>
  </si>
  <si>
    <t xml:space="preserve">                    2.Směnky k inkasu</t>
  </si>
  <si>
    <t>312</t>
  </si>
  <si>
    <t>0054</t>
  </si>
  <si>
    <t xml:space="preserve">                    3.Pohledávky za eskontované cenné papíry</t>
  </si>
  <si>
    <t>313</t>
  </si>
  <si>
    <t>0055</t>
  </si>
  <si>
    <t xml:space="preserve">                    4.Poskytnuté provozní zálohy</t>
  </si>
  <si>
    <t>0056</t>
  </si>
  <si>
    <t xml:space="preserve">                    5.Ostatní pohledávky</t>
  </si>
  <si>
    <t>315</t>
  </si>
  <si>
    <t>0057</t>
  </si>
  <si>
    <t xml:space="preserve">                    6.Pohledávky za zaměstnanci</t>
  </si>
  <si>
    <t>335</t>
  </si>
  <si>
    <t>0058</t>
  </si>
  <si>
    <t>Příspěvek z kap. MŠMT (§18 odst. 2a zák. o VŠ)</t>
  </si>
  <si>
    <t>Dotace z kap. MŠMT: odb.30, sam.odd.33 - VŠ (běžné)</t>
  </si>
  <si>
    <t>Dotace z kap. MŠMT - KaM (běžné)</t>
  </si>
  <si>
    <t>Dotace z kap. MŠMT: odb.30, sam.odd.33 - VaV (běžné)</t>
  </si>
  <si>
    <t>Dotace z kap. MŠMT: odb.30, sam.odd.33 - VaV (kapitálové)</t>
  </si>
  <si>
    <t>Dotace z kap. MŠMT: ost. odb. - VŠ (běžné)</t>
  </si>
  <si>
    <t>Dotace z kap. SR (bez MŠMT) - VaV (celkem)</t>
  </si>
  <si>
    <t>Dotace z kap. MŠMT: ost. odb. - VaV (běžné)</t>
  </si>
  <si>
    <t xml:space="preserve"> - GAČR - VaV (celkem)</t>
  </si>
  <si>
    <t xml:space="preserve"> - GAAV ČR - VaV (celkem)</t>
  </si>
  <si>
    <t xml:space="preserve"> - min. ŽP - VaV (celkem)</t>
  </si>
  <si>
    <t xml:space="preserve"> - min. zemědělství - VaV (celkem)</t>
  </si>
  <si>
    <t xml:space="preserve"> - min. zdravotnictví - VaV (celkem)</t>
  </si>
  <si>
    <t>Celkové dotace a příspěvky</t>
  </si>
  <si>
    <t>Stipendijní fond - poplatky za studium dle §58 Z. o VŠ</t>
  </si>
  <si>
    <t>Náklady - osobní náklady celkem</t>
  </si>
  <si>
    <t>Náklady - cestovné</t>
  </si>
  <si>
    <t>spol.MFF</t>
  </si>
  <si>
    <t>zahr.proj.</t>
  </si>
  <si>
    <t>Náklady - mzdové náklady</t>
  </si>
  <si>
    <t>Fondy - stav k 1.1.2007 - Fond rezervní</t>
  </si>
  <si>
    <t>Fondy - stav k 1.1.2007 - FRIM</t>
  </si>
  <si>
    <t>Fondy - stav k 1.1.2007 - Fond stipendijní</t>
  </si>
  <si>
    <t>Fondy - stav k 1.1.2007 - Fond odměn</t>
  </si>
  <si>
    <t>Fondy - stav k 1.1.2007 - Fond účelově určených prostředků</t>
  </si>
  <si>
    <t>Fondy - stav k 1.1.2007 - Sociální fond</t>
  </si>
  <si>
    <t>Fondy - stav k 1.1.2007 - Fond provozních prostředků</t>
  </si>
  <si>
    <t>Fondy - stav k 1.1.2007 - Celkem</t>
  </si>
  <si>
    <t>Fondy - tvorba - Fond rezervní</t>
  </si>
  <si>
    <t>Fondy - tvorba - Fond stipendijní</t>
  </si>
  <si>
    <t>Fondy - tvorba - Fond odměn</t>
  </si>
  <si>
    <t>Fondy - tvorba - Fond účelově určených prostředků</t>
  </si>
  <si>
    <t>Fondy - tvorba - Sociální fond</t>
  </si>
  <si>
    <t>Fondy - tvorba - Fond provozních prostředků</t>
  </si>
  <si>
    <t>Fondy - tvorba - FRIM</t>
  </si>
  <si>
    <t>Fondy - čerpání - Fond rezervní</t>
  </si>
  <si>
    <t>Fondy - čerpání - FRIM</t>
  </si>
  <si>
    <t>Fondy - čerpání - Fond stipendijní</t>
  </si>
  <si>
    <t>Fondy - čerpání - Fond odměn</t>
  </si>
  <si>
    <t>Fondy - čerpání - Fond účelově určených prostředků</t>
  </si>
  <si>
    <t>Fondy - čerpání - Sociální fond</t>
  </si>
  <si>
    <t>Fondy - čerpání - Fond provozních prostředků</t>
  </si>
  <si>
    <t>Neinv. dot. z kap. MŠMT spojené s progr. fin. - skutečnost</t>
  </si>
  <si>
    <t>Kapitálové dot. z kap. MŠMT spojené s progr. fin. - skutečnost</t>
  </si>
  <si>
    <t>Přispěvky a dotace z kap. MŠMT mimo progr, financování - celkem použito</t>
  </si>
  <si>
    <t>Přispěvky a dotace z kap. MŠMT mimo progr, financování - celkem poskytnuto</t>
  </si>
  <si>
    <t>Kapitálové dot. z kap. MŠMT spojené s progr. fin. - poskytnuto</t>
  </si>
  <si>
    <t>Neinv. dot. z kap. MŠMT spojené s progr. fin. - poskytnuto</t>
  </si>
  <si>
    <t xml:space="preserve"> - neinvestiční - celkem poskytnuto</t>
  </si>
  <si>
    <t xml:space="preserve"> - neinvestiční - celkem použito</t>
  </si>
  <si>
    <t>Neinv. dot. z kap. MŠMT na VaV odb30, sam.odd.33 - celkem použito</t>
  </si>
  <si>
    <t>Neinv. dot. z kap. MŠMT na VaV odb30, sam.odd.33 - celkem poskytnuto</t>
  </si>
  <si>
    <t xml:space="preserve"> - institucionální - poskytnuto</t>
  </si>
  <si>
    <t xml:space="preserve"> - institucionální - použito</t>
  </si>
  <si>
    <t xml:space="preserve"> - účelové - poskytnuto</t>
  </si>
  <si>
    <t xml:space="preserve"> - účelové - použito</t>
  </si>
  <si>
    <t>Kapitálové příspěvky z kap. MŠMT - celkem poskytnuto</t>
  </si>
  <si>
    <t>Kapitálové příspěvky z kap. MŠMT - celkem použito</t>
  </si>
  <si>
    <t>Kapitálové dotace z kap. MŠMT mimo progr. fin. - celkem poskytnuto</t>
  </si>
  <si>
    <t>Kapitálové dotace z kap. MŠMT mimo progr. fin. - celkem použito</t>
  </si>
  <si>
    <t xml:space="preserve">                    7.Pohledávky za institucemi soc.zabezpečení a veřejného zdrav.pojištění</t>
  </si>
  <si>
    <t>336</t>
  </si>
  <si>
    <t>0059</t>
  </si>
  <si>
    <t xml:space="preserve">                    8.Daň z příjmů</t>
  </si>
  <si>
    <t>341</t>
  </si>
  <si>
    <t>0060</t>
  </si>
  <si>
    <t xml:space="preserve">                    9.Ostatní přímé daně</t>
  </si>
  <si>
    <t>342</t>
  </si>
  <si>
    <t>0061</t>
  </si>
  <si>
    <t xml:space="preserve">                   10.Daň z přidané hodnoty</t>
  </si>
  <si>
    <t>343</t>
  </si>
  <si>
    <t>0062</t>
  </si>
  <si>
    <t xml:space="preserve">                   11.Ostatní daně a poplatky</t>
  </si>
  <si>
    <t>345</t>
  </si>
  <si>
    <t>0063</t>
  </si>
  <si>
    <t xml:space="preserve">                   12.Nároky na dotace a ostatní zúčtování se státním rozpočtem</t>
  </si>
  <si>
    <t>346</t>
  </si>
  <si>
    <t>0064</t>
  </si>
  <si>
    <t xml:space="preserve">                   13.Nároky na dotace a ostatní zúčtování s rozpočtem orgánů ÚSC</t>
  </si>
  <si>
    <t>348</t>
  </si>
  <si>
    <t>0065</t>
  </si>
  <si>
    <t xml:space="preserve">                   14.Pohledávky za účastníky sdružení</t>
  </si>
  <si>
    <t>358</t>
  </si>
  <si>
    <t>0066</t>
  </si>
  <si>
    <t>373</t>
  </si>
  <si>
    <t>0067</t>
  </si>
  <si>
    <t xml:space="preserve">                   16.Pohledávky z vydaných dluhopisů</t>
  </si>
  <si>
    <t>375</t>
  </si>
  <si>
    <t>0068</t>
  </si>
  <si>
    <t xml:space="preserve">                   17.Jiné pohledávky</t>
  </si>
  <si>
    <t>378</t>
  </si>
  <si>
    <t>0069</t>
  </si>
  <si>
    <t xml:space="preserve">                   18.Dohadné účty aktivní</t>
  </si>
  <si>
    <t>388</t>
  </si>
  <si>
    <t>0070</t>
  </si>
  <si>
    <t>391</t>
  </si>
  <si>
    <t>0071</t>
  </si>
  <si>
    <t xml:space="preserve">   III. Krátkodobý finanční majetek celkem             </t>
  </si>
  <si>
    <t>ř.73 až 80</t>
  </si>
  <si>
    <t>0072</t>
  </si>
  <si>
    <t xml:space="preserve">                     1.Pokladna</t>
  </si>
  <si>
    <t>211</t>
  </si>
  <si>
    <t>0073</t>
  </si>
  <si>
    <t xml:space="preserve">                     2.Ceniny</t>
  </si>
  <si>
    <t>213</t>
  </si>
  <si>
    <t>0074</t>
  </si>
  <si>
    <t xml:space="preserve">                     3.Účty v bankách</t>
  </si>
  <si>
    <t>221</t>
  </si>
  <si>
    <t>0075</t>
  </si>
  <si>
    <t xml:space="preserve">                     4.Majetkové cenné papíry k obchodování</t>
  </si>
  <si>
    <t>251</t>
  </si>
  <si>
    <t>0076</t>
  </si>
  <si>
    <t xml:space="preserve">                     5.Dluhové cenné papíry k obchodování</t>
  </si>
  <si>
    <t>253</t>
  </si>
  <si>
    <t>0077</t>
  </si>
  <si>
    <t xml:space="preserve">                     6.Ostatní cenné papíry</t>
  </si>
  <si>
    <t>256</t>
  </si>
  <si>
    <t>0078</t>
  </si>
  <si>
    <t xml:space="preserve">                     7.Pořizovaný krátkodobý finanční majetek</t>
  </si>
  <si>
    <t>259</t>
  </si>
  <si>
    <t>0079</t>
  </si>
  <si>
    <t xml:space="preserve">                     8.Peníze na cestě</t>
  </si>
  <si>
    <t>261</t>
  </si>
  <si>
    <t>0080</t>
  </si>
  <si>
    <t xml:space="preserve">    IV. Jiná aktiva celkem                                    </t>
  </si>
  <si>
    <t>ř.82 až 84</t>
  </si>
  <si>
    <t>0081</t>
  </si>
  <si>
    <t xml:space="preserve">                     1.Náklady příštích období</t>
  </si>
  <si>
    <t>381</t>
  </si>
  <si>
    <t>0082</t>
  </si>
  <si>
    <t>Fakulta sociálních věd</t>
  </si>
  <si>
    <t>Rekonstr.RTL-Celetná</t>
  </si>
  <si>
    <t xml:space="preserve">                     2.Příjmy příštích období</t>
  </si>
  <si>
    <t>385</t>
  </si>
  <si>
    <t>0083</t>
  </si>
  <si>
    <t xml:space="preserve">                     3.Kursové rozdíly aktivní</t>
  </si>
  <si>
    <t>386</t>
  </si>
  <si>
    <t>0084</t>
  </si>
  <si>
    <t xml:space="preserve">Aktiva celkem                                                        </t>
  </si>
  <si>
    <t>ř. 1+41</t>
  </si>
  <si>
    <t>0085</t>
  </si>
  <si>
    <t xml:space="preserve">PASIVA  </t>
  </si>
  <si>
    <t xml:space="preserve"> </t>
  </si>
  <si>
    <t xml:space="preserve">A. Vlastní zdroje celkem                                       </t>
  </si>
  <si>
    <t>ř.87+91</t>
  </si>
  <si>
    <t>0086</t>
  </si>
  <si>
    <t xml:space="preserve">     I. Jmění celkem                                          </t>
  </si>
  <si>
    <t>ř.88 až 90</t>
  </si>
  <si>
    <t>0087</t>
  </si>
  <si>
    <t xml:space="preserve">                     1.Vlastní jmění</t>
  </si>
  <si>
    <t>901</t>
  </si>
  <si>
    <t>0088</t>
  </si>
  <si>
    <t xml:space="preserve">                     2.Fondy</t>
  </si>
  <si>
    <t>911</t>
  </si>
  <si>
    <t>0089</t>
  </si>
  <si>
    <t xml:space="preserve">                     3.Oceňovací rozdíly z přecenění majetku a závazků</t>
  </si>
  <si>
    <t>921</t>
  </si>
  <si>
    <t>0090</t>
  </si>
  <si>
    <t xml:space="preserve">     II. Výsledek hospodaření celkem                                            ř.92 až 94</t>
  </si>
  <si>
    <t>ř.92 až 94</t>
  </si>
  <si>
    <t>0091</t>
  </si>
  <si>
    <t>963</t>
  </si>
  <si>
    <t>0092</t>
  </si>
  <si>
    <t xml:space="preserve">                     2.Výsledek hospodaření ve schvalovacím řízení</t>
  </si>
  <si>
    <t>931</t>
  </si>
  <si>
    <t>0093</t>
  </si>
  <si>
    <t xml:space="preserve">                     3.Nerozdělený zisk,neuhrazená ztráta minulých let</t>
  </si>
  <si>
    <t>932</t>
  </si>
  <si>
    <t>0094</t>
  </si>
  <si>
    <t xml:space="preserve">B. Cizí zdroje celkem                              </t>
  </si>
  <si>
    <t>ř.96+98+106+130</t>
  </si>
  <si>
    <t>0095</t>
  </si>
  <si>
    <t xml:space="preserve">     I. Rezervy celkem                                                </t>
  </si>
  <si>
    <t>ř.97</t>
  </si>
  <si>
    <t>VH hlavní činnost</t>
  </si>
  <si>
    <t>Vstup #1</t>
  </si>
  <si>
    <t>Vstup #2</t>
  </si>
  <si>
    <t>Vstup #3</t>
  </si>
  <si>
    <t>VH doplňková činnost</t>
  </si>
  <si>
    <t>Rozdíly</t>
  </si>
  <si>
    <t>Vstup 1-2</t>
  </si>
  <si>
    <t>Vstup 1-3</t>
  </si>
  <si>
    <t>Vstup 2-3</t>
  </si>
  <si>
    <t>0096</t>
  </si>
  <si>
    <t xml:space="preserve">                     1.Rezervy</t>
  </si>
  <si>
    <t>941</t>
  </si>
  <si>
    <t>0097</t>
  </si>
  <si>
    <t xml:space="preserve">     II. Dlouhodobé závazky celkem                   </t>
  </si>
  <si>
    <t>ř.99 až 105</t>
  </si>
  <si>
    <t>0098</t>
  </si>
  <si>
    <t xml:space="preserve">                     1.Dlouhodobé bankovní úvěry</t>
  </si>
  <si>
    <t>951</t>
  </si>
  <si>
    <t>0099</t>
  </si>
  <si>
    <t xml:space="preserve">                     2.Vydané dluhopisy</t>
  </si>
  <si>
    <t>953</t>
  </si>
  <si>
    <t>0100</t>
  </si>
  <si>
    <t xml:space="preserve">                     3.Závazky z pronájmu</t>
  </si>
  <si>
    <t>954</t>
  </si>
  <si>
    <t>0101</t>
  </si>
  <si>
    <t xml:space="preserve">                     4.Přijaté dlouhodobé zálohy</t>
  </si>
  <si>
    <t>955</t>
  </si>
  <si>
    <t>0102</t>
  </si>
  <si>
    <t xml:space="preserve">                     5.Dlouhodobé směnky k úhradě</t>
  </si>
  <si>
    <t>958</t>
  </si>
  <si>
    <t>0103</t>
  </si>
  <si>
    <t xml:space="preserve">                     6.Dohadné účty pasivní</t>
  </si>
  <si>
    <t>z389</t>
  </si>
  <si>
    <t>0104</t>
  </si>
  <si>
    <t xml:space="preserve">                     7.Ostatní dlouhodobé závazky</t>
  </si>
  <si>
    <t>959</t>
  </si>
  <si>
    <t>0105</t>
  </si>
  <si>
    <t xml:space="preserve">    III. Krátkodobé závazky celkem                   </t>
  </si>
  <si>
    <t>ř.107 až 129</t>
  </si>
  <si>
    <t>0106</t>
  </si>
  <si>
    <t xml:space="preserve">                     1.Dodavatelé</t>
  </si>
  <si>
    <t>321</t>
  </si>
  <si>
    <t>0107</t>
  </si>
  <si>
    <t xml:space="preserve">                     2.Směnky k úhradě</t>
  </si>
  <si>
    <t>322</t>
  </si>
  <si>
    <t>0108</t>
  </si>
  <si>
    <t xml:space="preserve">                     3.Přijaté zálohy</t>
  </si>
  <si>
    <t>324</t>
  </si>
  <si>
    <t>0109</t>
  </si>
  <si>
    <t xml:space="preserve">                     4.Ostatní závazky</t>
  </si>
  <si>
    <t>325</t>
  </si>
  <si>
    <t>0110</t>
  </si>
  <si>
    <t xml:space="preserve">                     5.Zaměstnanci</t>
  </si>
  <si>
    <t>331</t>
  </si>
  <si>
    <t>0111</t>
  </si>
  <si>
    <t xml:space="preserve">                     6.Ostatní závazky vůči zaměstnancům</t>
  </si>
  <si>
    <t>333</t>
  </si>
  <si>
    <t>0112</t>
  </si>
  <si>
    <t xml:space="preserve">                     7.Závazky k institucím soc.zabezpečení a veřejného zdrav.pojištění</t>
  </si>
  <si>
    <t>0113</t>
  </si>
  <si>
    <t xml:space="preserve">                     8.Daň z příjmu</t>
  </si>
  <si>
    <t>0114</t>
  </si>
  <si>
    <t xml:space="preserve">                     9.Ostatní přímé daně</t>
  </si>
  <si>
    <t>0115</t>
  </si>
  <si>
    <t xml:space="preserve">                    10.Daň z přidané hodnoty</t>
  </si>
  <si>
    <t>0116</t>
  </si>
  <si>
    <t xml:space="preserve">                    11.Ostatní daně a poplatky</t>
  </si>
  <si>
    <t>0117</t>
  </si>
  <si>
    <t xml:space="preserve">                    12.Závazky ze vztahu ke státnímu rozpočtu</t>
  </si>
  <si>
    <t>0118</t>
  </si>
  <si>
    <t xml:space="preserve">                    13.Závazky ze vztahu k rozpočtu orgánů ÚSC</t>
  </si>
  <si>
    <t>0119</t>
  </si>
  <si>
    <t xml:space="preserve">                    14.Závazky z upsaných nesplacených cenných papírů a podílů</t>
  </si>
  <si>
    <t>367</t>
  </si>
  <si>
    <t>0120</t>
  </si>
  <si>
    <t xml:space="preserve">                    15.Závazky k účastníkům sdružení</t>
  </si>
  <si>
    <t>368</t>
  </si>
  <si>
    <t>0121</t>
  </si>
  <si>
    <t xml:space="preserve">                    16.Závazky z pevných termínových operací</t>
  </si>
  <si>
    <t>0122</t>
  </si>
  <si>
    <t xml:space="preserve">                    17.Jiné závazky</t>
  </si>
  <si>
    <t>379</t>
  </si>
  <si>
    <t>0123</t>
  </si>
  <si>
    <t xml:space="preserve">                    18.Krátkodobé bankovní úvěry</t>
  </si>
  <si>
    <t>231</t>
  </si>
  <si>
    <t>0124</t>
  </si>
  <si>
    <t xml:space="preserve">                    19.Eskontní úvěry</t>
  </si>
  <si>
    <t>232</t>
  </si>
  <si>
    <t>0125</t>
  </si>
  <si>
    <t xml:space="preserve">                    20.Vydané krátkodobé dluhopisy</t>
  </si>
  <si>
    <t>241</t>
  </si>
  <si>
    <t>0126</t>
  </si>
  <si>
    <t xml:space="preserve">                    21.Vlastní dluhopisy</t>
  </si>
  <si>
    <t>255</t>
  </si>
  <si>
    <t>0127</t>
  </si>
  <si>
    <t xml:space="preserve">                    22.Dohadné účty pasivní</t>
  </si>
  <si>
    <t>0128</t>
  </si>
  <si>
    <t xml:space="preserve">                    23.Ostatní krátkodobé finanční výpomoci</t>
  </si>
  <si>
    <t>249</t>
  </si>
  <si>
    <t>0129</t>
  </si>
  <si>
    <t xml:space="preserve">    IV. Jiná pasiva celkem                                </t>
  </si>
  <si>
    <t>ř.131 až 133</t>
  </si>
  <si>
    <t>0130</t>
  </si>
  <si>
    <t xml:space="preserve">                      1.Výdaje příštích období</t>
  </si>
  <si>
    <t>383</t>
  </si>
  <si>
    <t>0131</t>
  </si>
  <si>
    <t xml:space="preserve">                      2.Výnosy příštích období</t>
  </si>
  <si>
    <t>384</t>
  </si>
  <si>
    <t>0132</t>
  </si>
  <si>
    <t xml:space="preserve">                      3.Kursové rozdíly pasivní</t>
  </si>
  <si>
    <t>387</t>
  </si>
  <si>
    <t>0133</t>
  </si>
  <si>
    <t xml:space="preserve">Pasiva celkem                                                    </t>
  </si>
  <si>
    <t>ř.86+95</t>
  </si>
  <si>
    <t>0134</t>
  </si>
  <si>
    <t>Uváděné hodnoty se řídí § 5 a §§ 7 až 25  Vyhlášky 504/2002 Sb.</t>
  </si>
  <si>
    <r>
      <t xml:space="preserve">Jednotlivé položky se vykazují </t>
    </r>
    <r>
      <rPr>
        <b/>
        <sz val="8"/>
        <color indexed="10"/>
        <rFont val="Tahoma"/>
        <family val="2"/>
      </rPr>
      <t>v tisících Kč</t>
    </r>
    <r>
      <rPr>
        <b/>
        <sz val="8"/>
        <rFont val="Tahoma"/>
        <family val="2"/>
      </rPr>
      <t xml:space="preserve"> </t>
    </r>
  </si>
  <si>
    <r>
      <t>účet / součet</t>
    </r>
    <r>
      <rPr>
        <b/>
        <vertAlign val="superscript"/>
        <sz val="7"/>
        <rFont val="Tahoma"/>
        <family val="2"/>
      </rPr>
      <t>1)</t>
    </r>
  </si>
  <si>
    <r>
      <t>řádek</t>
    </r>
    <r>
      <rPr>
        <vertAlign val="superscript"/>
        <sz val="7"/>
        <rFont val="Tahoma"/>
        <family val="2"/>
      </rPr>
      <t>2)</t>
    </r>
    <r>
      <rPr>
        <b/>
        <vertAlign val="superscript"/>
        <sz val="8"/>
        <rFont val="Tahoma"/>
        <family val="2"/>
      </rPr>
      <t xml:space="preserve"> </t>
    </r>
  </si>
  <si>
    <r>
      <t>sl. 1</t>
    </r>
    <r>
      <rPr>
        <vertAlign val="superscript"/>
        <sz val="7"/>
        <rFont val="Tahoma"/>
        <family val="2"/>
      </rPr>
      <t>2)</t>
    </r>
  </si>
  <si>
    <r>
      <t>sl. 2</t>
    </r>
    <r>
      <rPr>
        <vertAlign val="superscript"/>
        <sz val="7"/>
        <rFont val="Tahoma"/>
        <family val="2"/>
      </rPr>
      <t>2)</t>
    </r>
  </si>
  <si>
    <r>
      <t xml:space="preserve">                    </t>
    </r>
    <r>
      <rPr>
        <sz val="8"/>
        <rFont val="Tahoma"/>
        <family val="2"/>
      </rPr>
      <t>7.Pořizovaný dlouhodobý finanční majetek</t>
    </r>
  </si>
  <si>
    <r>
      <t xml:space="preserve">                   </t>
    </r>
    <r>
      <rPr>
        <sz val="8"/>
        <rFont val="Tahoma"/>
        <family val="2"/>
      </rPr>
      <t>15.Pohledávky z pevných termínových operací</t>
    </r>
  </si>
  <si>
    <r>
      <t xml:space="preserve">                   </t>
    </r>
    <r>
      <rPr>
        <sz val="8"/>
        <rFont val="Tahoma"/>
        <family val="2"/>
      </rPr>
      <t>19.Opravná položka k pohledávkám</t>
    </r>
  </si>
  <si>
    <r>
      <t>sl. 3</t>
    </r>
    <r>
      <rPr>
        <vertAlign val="superscript"/>
        <sz val="7"/>
        <rFont val="Tahoma"/>
        <family val="2"/>
      </rPr>
      <t>2)</t>
    </r>
  </si>
  <si>
    <r>
      <t>sl. 4</t>
    </r>
    <r>
      <rPr>
        <vertAlign val="superscript"/>
        <sz val="7"/>
        <rFont val="Tahoma"/>
        <family val="2"/>
      </rPr>
      <t>2)</t>
    </r>
  </si>
  <si>
    <r>
      <t xml:space="preserve">                     1.Účet výsledku hospodaření (</t>
    </r>
    <r>
      <rPr>
        <b/>
        <sz val="8"/>
        <color indexed="10"/>
        <rFont val="Tahoma"/>
        <family val="2"/>
      </rPr>
      <t>včetně vnitroobratu</t>
    </r>
    <r>
      <rPr>
        <sz val="8"/>
        <rFont val="Tahoma"/>
        <family val="2"/>
      </rPr>
      <t>)</t>
    </r>
  </si>
  <si>
    <r>
      <t>1)</t>
    </r>
    <r>
      <rPr>
        <b/>
        <sz val="8"/>
        <color indexed="10"/>
        <rFont val="Tahoma"/>
        <family val="2"/>
      </rPr>
      <t xml:space="preserve"> </t>
    </r>
    <r>
      <rPr>
        <sz val="8"/>
        <rFont val="Tahoma"/>
        <family val="2"/>
      </rPr>
      <t>Zákonem je dáno pouze označení a členění textů; čísla příslušných účtů jsou doplněna pro lepší orientaci ve výkazu</t>
    </r>
  </si>
  <si>
    <r>
      <t xml:space="preserve">2) </t>
    </r>
    <r>
      <rPr>
        <sz val="8"/>
        <rFont val="Tahoma"/>
        <family val="2"/>
      </rPr>
      <t>Číslování řádků a sloupců je závazné pro datové vstupní věty formátu F-JASU pro zpracování výkazů v MÚZO Praha s.r.o.</t>
    </r>
  </si>
  <si>
    <t>Tabulka 1.2.</t>
  </si>
  <si>
    <t>Výkaz zisku a ztráty</t>
  </si>
  <si>
    <t>hlavní        činnost</t>
  </si>
  <si>
    <t>doplňková činnost</t>
  </si>
  <si>
    <t>A. Náklady</t>
  </si>
  <si>
    <t xml:space="preserve">     I. Spotřebované nákupy celkem</t>
  </si>
  <si>
    <t>ř.2 až 5</t>
  </si>
  <si>
    <t xml:space="preserve">            1.Spotřeba materiálu</t>
  </si>
  <si>
    <t xml:space="preserve">            2.Spotřeba energie</t>
  </si>
  <si>
    <t xml:space="preserve">            3.Spotřeba ostatních neskladovatelných dodávek</t>
  </si>
  <si>
    <t xml:space="preserve">            4.Prodané zboží</t>
  </si>
  <si>
    <t xml:space="preserve">     II.Služby celkem</t>
  </si>
  <si>
    <t>ř.7 až 10</t>
  </si>
  <si>
    <t xml:space="preserve">            5.Opravy a udržování</t>
  </si>
  <si>
    <t xml:space="preserve">            6.Cestovné</t>
  </si>
  <si>
    <t xml:space="preserve">            7.Náklady na reprezentaci</t>
  </si>
  <si>
    <t xml:space="preserve">            8.Ostatní služby</t>
  </si>
  <si>
    <t xml:space="preserve">     III.Osobní náklady celkem</t>
  </si>
  <si>
    <t>ř.12 až 16</t>
  </si>
  <si>
    <t xml:space="preserve">            9.Mzdové náklady</t>
  </si>
  <si>
    <t xml:space="preserve">            10.Zákonné sociální pojištění</t>
  </si>
  <si>
    <t xml:space="preserve">            11.Ostatní sociální pojištění</t>
  </si>
  <si>
    <t xml:space="preserve">            12.Zákonné sociální náklady</t>
  </si>
  <si>
    <t xml:space="preserve">            13.Ostatní sociální náklady</t>
  </si>
  <si>
    <t xml:space="preserve">    IV.Daně a poplatky celkem</t>
  </si>
  <si>
    <t>ř.18 až 20</t>
  </si>
  <si>
    <t xml:space="preserve">            14.Daň silniční</t>
  </si>
  <si>
    <t xml:space="preserve">            15.Daň z nemovitosti</t>
  </si>
  <si>
    <t xml:space="preserve">            16.Ostatní daně a poplatky</t>
  </si>
  <si>
    <t xml:space="preserve">    V.Ostatní náklady celkem</t>
  </si>
  <si>
    <t>ř.22 až 29</t>
  </si>
  <si>
    <t xml:space="preserve">            17.Smluvní pokuty a úroky z prodlení</t>
  </si>
  <si>
    <t xml:space="preserve">            18.Ostatní pokuty a penále</t>
  </si>
  <si>
    <t xml:space="preserve">            19.Odpis nedobytné pohledávky</t>
  </si>
  <si>
    <t xml:space="preserve">            20.Úroky</t>
  </si>
  <si>
    <t xml:space="preserve">            21.Kursové ztráty</t>
  </si>
  <si>
    <t xml:space="preserve">            22.Dary</t>
  </si>
  <si>
    <t xml:space="preserve">            23.Manka a škody</t>
  </si>
  <si>
    <t xml:space="preserve">            24.Jiné ostatní náklady</t>
  </si>
  <si>
    <t xml:space="preserve">     VI.Odpisy,prodaný majetek,tvorba rezerv a opr.položek celkem</t>
  </si>
  <si>
    <t>ř.31 až 36</t>
  </si>
  <si>
    <t xml:space="preserve">            25.Odpisy dlouhodobého nehmot. a hmot. majetku</t>
  </si>
  <si>
    <t xml:space="preserve">            26.Zůstat.cena prodaného dlouhod. nehm.a hmot.maj.</t>
  </si>
  <si>
    <t xml:space="preserve">            27.Prodané cenné papíry a podíly</t>
  </si>
  <si>
    <t xml:space="preserve">            28.Prodaný materiál</t>
  </si>
  <si>
    <t xml:space="preserve">            29.Tvorba rezerv</t>
  </si>
  <si>
    <t xml:space="preserve">            30.Tvorba opravných položek</t>
  </si>
  <si>
    <t xml:space="preserve">     VII.Poskytnuté příspěvky celkem</t>
  </si>
  <si>
    <t>ř.38 a 39</t>
  </si>
  <si>
    <t xml:space="preserve">            31.Poskyt. příspěvky zúčtované mezi organizačními složkami</t>
  </si>
  <si>
    <t xml:space="preserve">            32.Poskytnuté členské příspěvky</t>
  </si>
  <si>
    <t xml:space="preserve">     VIII.Daň z příjmů celkem</t>
  </si>
  <si>
    <t>ř.41</t>
  </si>
  <si>
    <t xml:space="preserve">            33.Dodatečné odvody daně z příjmů</t>
  </si>
  <si>
    <t>Náklady celkem</t>
  </si>
  <si>
    <t xml:space="preserve">ř.1+6+11+17+21+ 30+37+40 </t>
  </si>
  <si>
    <t xml:space="preserve">            Vnitroorganizační náklady</t>
  </si>
  <si>
    <t>143</t>
  </si>
  <si>
    <t>Náklady celkem včetně vnitroorganizačních nákladů</t>
  </si>
  <si>
    <t>ř. 42+143</t>
  </si>
  <si>
    <t>144</t>
  </si>
  <si>
    <t>B. Výnosy</t>
  </si>
  <si>
    <t xml:space="preserve">        I.Tržby za vlastní výkony a za zboží celkem</t>
  </si>
  <si>
    <t>ř.44 až 46</t>
  </si>
  <si>
    <t xml:space="preserve">             1.Tržby za vlastní výrobky</t>
  </si>
  <si>
    <t xml:space="preserve">             2.Tržby z prodeje služeb</t>
  </si>
  <si>
    <t xml:space="preserve">             3.Tržby za prodané zboží</t>
  </si>
  <si>
    <t xml:space="preserve">       II.Změny stavu vnitroorganizačních zásob celkem</t>
  </si>
  <si>
    <t>ř.48 až 51</t>
  </si>
  <si>
    <t xml:space="preserve">             4.Změna stavu zásob nedokončené výroby</t>
  </si>
  <si>
    <t xml:space="preserve">             5.Změna stavu zásob polotovarů</t>
  </si>
  <si>
    <t xml:space="preserve">             6.Změna stavu zásob výrobků</t>
  </si>
  <si>
    <t>Poznámky k rozdílům</t>
  </si>
  <si>
    <t xml:space="preserve">             7.Změna stavu zvířat</t>
  </si>
  <si>
    <t xml:space="preserve">       III.Aktivace celkem</t>
  </si>
  <si>
    <t>ř.53 až 56</t>
  </si>
  <si>
    <t xml:space="preserve">             8.Aktivace materiálu a zboží</t>
  </si>
  <si>
    <t xml:space="preserve">             9.Aktivace vnitroorganizačních služeb</t>
  </si>
  <si>
    <t xml:space="preserve">             10.Aktivace dlouhodobého nehmotného majetku</t>
  </si>
  <si>
    <t xml:space="preserve">             11.Aktivace dlouhodobého hmotného majetku</t>
  </si>
  <si>
    <t xml:space="preserve">       IV.Ostatní výnosy celkem</t>
  </si>
  <si>
    <t>ř.58 až 64</t>
  </si>
  <si>
    <t xml:space="preserve">             12.Smluvní pokuty a úroky z prodlení</t>
  </si>
  <si>
    <t xml:space="preserve">             13.Ostatní pokuty a penále</t>
  </si>
  <si>
    <t xml:space="preserve">             14.Platby za odepsané pohledávky</t>
  </si>
  <si>
    <t xml:space="preserve">             15.Úroky</t>
  </si>
  <si>
    <t xml:space="preserve">             16.Kursové zisky</t>
  </si>
  <si>
    <t xml:space="preserve">             17.Zúčtování fondů</t>
  </si>
  <si>
    <t xml:space="preserve">             18.Jiné ostatní výnosy</t>
  </si>
  <si>
    <t xml:space="preserve">       V.Tržby z prodeje majetku,zúčtování rezerv a opr.položek celkem</t>
  </si>
  <si>
    <t>ř.66 až 72</t>
  </si>
  <si>
    <t xml:space="preserve">             19.Tržby z prodeje dlouhodobého nehmot. a hmot. majetku</t>
  </si>
  <si>
    <t xml:space="preserve">             20.Tržby z prodeje cenných papírů a podílů</t>
  </si>
  <si>
    <t xml:space="preserve">             21.Tržby z prodeje materiálu</t>
  </si>
  <si>
    <t xml:space="preserve">             22.Výnosy z krátkodobého finančního majetku</t>
  </si>
  <si>
    <t xml:space="preserve">             23.Zúčtování rezerv</t>
  </si>
  <si>
    <t xml:space="preserve">             24.Výnosy z dlouhodobého finančního majetku</t>
  </si>
  <si>
    <t xml:space="preserve">             25.Zúčtování opravných položek</t>
  </si>
  <si>
    <t xml:space="preserve">      VI.Přijaté příspěvky celkem</t>
  </si>
  <si>
    <t>ř.74 až 76</t>
  </si>
  <si>
    <t xml:space="preserve">             26.Přijaté příspěvky zúčtované mezi organizačními složkami</t>
  </si>
  <si>
    <t xml:space="preserve">             27.Přijaté příspěvky (dary)</t>
  </si>
  <si>
    <t xml:space="preserve">             28.Přijaté členské příspěvky</t>
  </si>
  <si>
    <t xml:space="preserve">      VII.Provozní dotace celkem</t>
  </si>
  <si>
    <t>ř.78</t>
  </si>
  <si>
    <t xml:space="preserve">             29.Provozní dotace</t>
  </si>
  <si>
    <t>Výnosy celkem</t>
  </si>
  <si>
    <t>ř.43+47+52+57+65+73+77</t>
  </si>
  <si>
    <t xml:space="preserve">             Vnitroorganizační výnosy </t>
  </si>
  <si>
    <t>180</t>
  </si>
  <si>
    <t xml:space="preserve">             Vnitroorganizační dotace</t>
  </si>
  <si>
    <t>181</t>
  </si>
  <si>
    <t>Výnosy celkem včetně vnitroorganizačních výnosů</t>
  </si>
  <si>
    <t>ř.79+180</t>
  </si>
  <si>
    <t>182</t>
  </si>
  <si>
    <t>C. Výsledek hospodaření před zdaněním</t>
  </si>
  <si>
    <t>ř.79 - 42</t>
  </si>
  <si>
    <t xml:space="preserve">             34.Daň z příjmů</t>
  </si>
  <si>
    <t>D. Výsledek hospodaření po zdanění</t>
  </si>
  <si>
    <t>ř.80 - 81</t>
  </si>
  <si>
    <t xml:space="preserve">     Výsledek hospodaření před zdaněním</t>
  </si>
  <si>
    <t>ř.80/1+2</t>
  </si>
  <si>
    <t xml:space="preserve">     Výsledek hospodaření po zdanění</t>
  </si>
  <si>
    <t>ř.82/1+2</t>
  </si>
  <si>
    <r>
      <t xml:space="preserve"> Příloha č.2 k vyhlášce č. </t>
    </r>
    <r>
      <rPr>
        <b/>
        <sz val="8"/>
        <rFont val="Tahoma"/>
        <family val="2"/>
      </rPr>
      <t>504/2002 Sb.</t>
    </r>
    <r>
      <rPr>
        <sz val="8"/>
        <rFont val="Tahoma"/>
        <family val="2"/>
      </rPr>
      <t xml:space="preserve"> ve znění pozdějších předpisů</t>
    </r>
  </si>
  <si>
    <r>
      <t>účet/součet</t>
    </r>
    <r>
      <rPr>
        <b/>
        <vertAlign val="superscript"/>
        <sz val="7"/>
        <rFont val="Tahoma"/>
        <family val="2"/>
      </rPr>
      <t>1)</t>
    </r>
  </si>
  <si>
    <t>Tabulka 1.3</t>
  </si>
  <si>
    <t xml:space="preserve"> Doplňující údaje pro veřejné vysoké školy</t>
  </si>
  <si>
    <t>( v tis. Kč )</t>
  </si>
  <si>
    <t>Název údaje</t>
  </si>
  <si>
    <t>I. Celkové dotace a příspěvky</t>
  </si>
  <si>
    <t>(ř.2+31)</t>
  </si>
  <si>
    <t xml:space="preserve">A.                                </t>
  </si>
  <si>
    <t>Celkové neinvestiční dotace a příspěvky (ze všech zdrojů)</t>
  </si>
  <si>
    <t>(ř.3+30)</t>
  </si>
  <si>
    <r>
      <t xml:space="preserve">v tom: </t>
    </r>
    <r>
      <rPr>
        <b/>
        <sz val="8"/>
        <rFont val="Tahoma"/>
        <family val="2"/>
      </rPr>
      <t>a)</t>
    </r>
  </si>
  <si>
    <t>dotace celkem</t>
  </si>
  <si>
    <t xml:space="preserve"> (ř.4+15+20+25)</t>
  </si>
  <si>
    <t xml:space="preserve">kapitola MŠMT     </t>
  </si>
  <si>
    <t>neinvestiční dotace spojené s programovým financováním</t>
  </si>
  <si>
    <t>dotace na výzkum a vývoj odb. 30, sam.odd. 33</t>
  </si>
  <si>
    <t>(ř.7+8)</t>
  </si>
  <si>
    <t>institucionální</t>
  </si>
  <si>
    <t>účelové</t>
  </si>
  <si>
    <t>dotace na výzkum a vývoj ostatní odbory</t>
  </si>
  <si>
    <t>(ř.10+11)</t>
  </si>
  <si>
    <t>ostatní dotace celkem</t>
  </si>
  <si>
    <t>(ř.13+14)</t>
  </si>
  <si>
    <t>odb. 30, sam.odd.33</t>
  </si>
  <si>
    <t>ostatní útvary</t>
  </si>
  <si>
    <t>2.</t>
  </si>
  <si>
    <t>(ř.16+17)</t>
  </si>
  <si>
    <t>provozní dotace</t>
  </si>
  <si>
    <t>dotace na výzkum a vývoj</t>
  </si>
  <si>
    <t>(ř.18+19)</t>
  </si>
  <si>
    <t>3.</t>
  </si>
  <si>
    <t>(ř.21+22)</t>
  </si>
  <si>
    <t>(ř.23+24)</t>
  </si>
  <si>
    <t>4.</t>
  </si>
  <si>
    <t>(ř.26+27)</t>
  </si>
  <si>
    <t>(ř.28+29)</t>
  </si>
  <si>
    <t>b)</t>
  </si>
  <si>
    <t>Příspěvky dle §18 odst. 2a zákona o vysokých školách</t>
  </si>
  <si>
    <t>B.</t>
  </si>
  <si>
    <t>Kapitálové dotace a příspěvky</t>
  </si>
  <si>
    <t>(ř.32+37+38)</t>
  </si>
  <si>
    <t>kap. MŠMT</t>
  </si>
  <si>
    <t>(ř.33+36)</t>
  </si>
  <si>
    <t>(ř.34+35)</t>
  </si>
  <si>
    <t>mimo programové financování</t>
  </si>
  <si>
    <t>programové financování</t>
  </si>
  <si>
    <t>příspěvek celkem</t>
  </si>
  <si>
    <t xml:space="preserve">ostatní kapitoly SR </t>
  </si>
  <si>
    <t>ost.zdroje (ÚSC, zahraničí, granty …)</t>
  </si>
  <si>
    <t>II. Granty</t>
  </si>
  <si>
    <t>5.</t>
  </si>
  <si>
    <t>grantové agentury (granty)</t>
  </si>
  <si>
    <t>(ř.40 až 46)</t>
  </si>
  <si>
    <t>GAČR</t>
  </si>
  <si>
    <t>GAAV</t>
  </si>
  <si>
    <t>MPO</t>
  </si>
  <si>
    <t>MZ</t>
  </si>
  <si>
    <t>Mze</t>
  </si>
  <si>
    <t>MŽP</t>
  </si>
  <si>
    <t>III. Zdroj z EU</t>
  </si>
  <si>
    <t>6.</t>
  </si>
  <si>
    <t>dotace z fondů EU</t>
  </si>
  <si>
    <t>(ř.48+49)</t>
  </si>
  <si>
    <t>komunitární programy</t>
  </si>
  <si>
    <t>fondy</t>
  </si>
  <si>
    <t>(ř.50+51+52)</t>
  </si>
  <si>
    <t>OPRLZ opatření 3.1</t>
  </si>
  <si>
    <t>OPRLZ opatření 3.2</t>
  </si>
  <si>
    <t>ostatní</t>
  </si>
  <si>
    <t xml:space="preserve"> k 1. dni úč.obd.</t>
  </si>
  <si>
    <t>k posl.dni úč.obd.</t>
  </si>
  <si>
    <t>IV. Vlastní zdroje  - fondy celkem (účet 911)</t>
  </si>
  <si>
    <t>(ř.54 až 60)</t>
  </si>
  <si>
    <t xml:space="preserve">Fond odměn           </t>
  </si>
  <si>
    <t xml:space="preserve">Fond rezervní                                                 </t>
  </si>
  <si>
    <t xml:space="preserve">Fond reprodukce dlouhodobého majetku        </t>
  </si>
  <si>
    <t xml:space="preserve">Stipendijní fond                                             </t>
  </si>
  <si>
    <t>V. Fond účelově určených prostředků dle §18 odst. 10 o VŠ v roce 2007</t>
  </si>
  <si>
    <t>(ř.62+63)</t>
  </si>
  <si>
    <t>na jednotlivé projekty výzkumu a vývoje či výzkumné záměry</t>
  </si>
  <si>
    <t>jiné podpory z věřejných prostředků</t>
  </si>
  <si>
    <r>
      <t xml:space="preserve">řádek </t>
    </r>
    <r>
      <rPr>
        <vertAlign val="superscript"/>
        <sz val="7"/>
        <rFont val="Tahoma"/>
        <family val="2"/>
      </rPr>
      <t>2)</t>
    </r>
  </si>
  <si>
    <r>
      <t xml:space="preserve">Přijato             sl. 1 </t>
    </r>
    <r>
      <rPr>
        <vertAlign val="superscript"/>
        <sz val="7"/>
        <rFont val="Tahoma"/>
        <family val="2"/>
      </rPr>
      <t>2)</t>
    </r>
  </si>
  <si>
    <r>
      <t xml:space="preserve">Skutečnost     sl. 2 </t>
    </r>
    <r>
      <rPr>
        <vertAlign val="superscript"/>
        <sz val="7"/>
        <rFont val="Tahoma"/>
        <family val="2"/>
      </rPr>
      <t>2)</t>
    </r>
  </si>
  <si>
    <r>
      <t>sl.2</t>
    </r>
    <r>
      <rPr>
        <b/>
        <sz val="8"/>
        <color indexed="10"/>
        <rFont val="Tahoma"/>
        <family val="2"/>
      </rPr>
      <t>**</t>
    </r>
  </si>
  <si>
    <r>
      <t xml:space="preserve">v tom: </t>
    </r>
    <r>
      <rPr>
        <b/>
        <sz val="8"/>
        <rFont val="Tahoma"/>
        <family val="2"/>
      </rPr>
      <t xml:space="preserve">1.     </t>
    </r>
    <r>
      <rPr>
        <sz val="8"/>
        <rFont val="Tahoma"/>
        <family val="2"/>
      </rPr>
      <t xml:space="preserve">                               </t>
    </r>
  </si>
  <si>
    <r>
      <t xml:space="preserve">ostatní kapitoly SR </t>
    </r>
    <r>
      <rPr>
        <vertAlign val="superscript"/>
        <sz val="8"/>
        <rFont val="Tahoma"/>
        <family val="2"/>
      </rPr>
      <t>1)</t>
    </r>
  </si>
  <si>
    <r>
      <t xml:space="preserve">územní samosprávné celky </t>
    </r>
    <r>
      <rPr>
        <vertAlign val="superscript"/>
        <sz val="8"/>
        <rFont val="Tahoma"/>
        <family val="2"/>
      </rPr>
      <t>1)</t>
    </r>
  </si>
  <si>
    <r>
      <t xml:space="preserve">dotace ze zahraničí, dary apod. </t>
    </r>
    <r>
      <rPr>
        <vertAlign val="superscript"/>
        <sz val="8"/>
        <rFont val="Tahoma"/>
        <family val="2"/>
      </rPr>
      <t>1)</t>
    </r>
  </si>
  <si>
    <r>
      <t xml:space="preserve">ostatní </t>
    </r>
    <r>
      <rPr>
        <vertAlign val="superscript"/>
        <sz val="8"/>
        <rFont val="Tahoma"/>
        <family val="2"/>
      </rPr>
      <t>1)</t>
    </r>
  </si>
  <si>
    <r>
      <t>1)</t>
    </r>
    <r>
      <rPr>
        <sz val="8"/>
        <rFont val="Tahoma"/>
        <family val="2"/>
      </rPr>
      <t xml:space="preserve"> Uvést poskytnuté prostředky EU dle poskytovatele</t>
    </r>
  </si>
  <si>
    <r>
      <t>2)</t>
    </r>
    <r>
      <rPr>
        <b/>
        <sz val="8"/>
        <color indexed="10"/>
        <rFont val="Tahoma"/>
        <family val="2"/>
      </rPr>
      <t xml:space="preserve"> </t>
    </r>
    <r>
      <rPr>
        <sz val="8"/>
        <rFont val="Tahoma"/>
        <family val="2"/>
      </rPr>
      <t>Číslování řádků a sloupců je závazné pro datové vstupní věty formátu F-JASU pro zpracování výkazů v MÚZO Praha s.r.o.</t>
    </r>
  </si>
  <si>
    <t>Výsledek hospodaření (včetně vnitroorganizačních nákladů a výnosů)</t>
  </si>
  <si>
    <t>v  tis.Kč</t>
  </si>
  <si>
    <t>Součást VVŠ</t>
  </si>
  <si>
    <t>VH z hlavní činnosti</t>
  </si>
  <si>
    <t>VH z doplňkové činnosti</t>
  </si>
  <si>
    <t>VH celkem</t>
  </si>
  <si>
    <t>Nerozdělený zisk, neuhrazená ztráta</t>
  </si>
  <si>
    <t>v tis. Kč</t>
  </si>
  <si>
    <t>Účet 932</t>
  </si>
  <si>
    <t>K 31.12.2001</t>
  </si>
  <si>
    <t>K 31.12.2002</t>
  </si>
  <si>
    <t>K 31.12.2003</t>
  </si>
  <si>
    <t>K 31.12.2004</t>
  </si>
  <si>
    <t>K 31.12.2005</t>
  </si>
  <si>
    <t>K 31.12.2006</t>
  </si>
  <si>
    <t>K 31.12.2007</t>
  </si>
  <si>
    <t>Pozn.: znaménko dle charakteru = zisk +, ztráta -</t>
  </si>
  <si>
    <t xml:space="preserve">Tabulka 1.4.1 </t>
  </si>
  <si>
    <r>
      <t xml:space="preserve">Výnosy z transferů z kapitoly MŠMT, z ostatních kapitol státního rozpočtu a další zdroje </t>
    </r>
    <r>
      <rPr>
        <b/>
        <u val="single"/>
        <sz val="8"/>
        <rFont val="Tahoma"/>
        <family val="2"/>
      </rPr>
      <t>mimo programové financování</t>
    </r>
  </si>
  <si>
    <t>č.ř.</t>
  </si>
  <si>
    <t>Výnosy z veřejných zdrojů</t>
  </si>
  <si>
    <t xml:space="preserve">Celkem </t>
  </si>
  <si>
    <t>Výzkum a vývoj</t>
  </si>
  <si>
    <t>Výzkum a vývoj celkem</t>
  </si>
  <si>
    <t>Celkem</t>
  </si>
  <si>
    <t>Použito</t>
  </si>
  <si>
    <t>Vratka</t>
  </si>
  <si>
    <t>běžné</t>
  </si>
  <si>
    <t>kapitálové</t>
  </si>
  <si>
    <t>v tom:</t>
  </si>
  <si>
    <t>Celkem příspěvek + dotace: (ř.1+2+3+4+5)</t>
  </si>
  <si>
    <t>Tabulka 2.1</t>
  </si>
  <si>
    <t>sloupec</t>
  </si>
  <si>
    <t>Koleje a menzy</t>
  </si>
  <si>
    <t>Vysoká škola</t>
  </si>
  <si>
    <t>Celkem běžné a kapitálové prostředky</t>
  </si>
  <si>
    <t>v tom: odbor 30, sam.odd.33</t>
  </si>
  <si>
    <t xml:space="preserve">           ostatní odbory</t>
  </si>
  <si>
    <t>Grantová agentura ČR</t>
  </si>
  <si>
    <t xml:space="preserve">Interní grantová agentura Ministerstva zdravotnictví </t>
  </si>
  <si>
    <t>Grantová agentura Akademie věd ČR</t>
  </si>
  <si>
    <t>Ministerstvo zemědělství</t>
  </si>
  <si>
    <t>Ministerstvo životního prosrředí</t>
  </si>
  <si>
    <t>Ministerstvo kultury</t>
  </si>
  <si>
    <t>Ministerstvo práce a sociálních věcí</t>
  </si>
  <si>
    <t>Ministerstvo zdravotnictví</t>
  </si>
  <si>
    <t>Ministerstvo zahraničních věcí</t>
  </si>
  <si>
    <t>Ministerstvo pro místní rozvoj</t>
  </si>
  <si>
    <t>Ministerstvo obrany</t>
  </si>
  <si>
    <t>Ministerstvo vnitra</t>
  </si>
  <si>
    <t>Úřad vlády ČR</t>
  </si>
  <si>
    <t>MŠMT-OPRLZ, opatření 3.1</t>
  </si>
  <si>
    <t>MŠMT-OPRLZ, opatření 3.2</t>
  </si>
  <si>
    <t>Minosterstvo práce a sociálních věcí-JPD 3</t>
  </si>
  <si>
    <t>Ministerstvo pro místní rozvoj-JPD 2</t>
  </si>
  <si>
    <r>
      <t xml:space="preserve">Příspěvek z kapitoly MŠMT </t>
    </r>
    <r>
      <rPr>
        <vertAlign val="superscript"/>
        <sz val="8"/>
        <rFont val="Tahoma"/>
        <family val="2"/>
      </rPr>
      <t>1)</t>
    </r>
  </si>
  <si>
    <r>
      <t xml:space="preserve">Dotace z kapitoly MŠMT </t>
    </r>
    <r>
      <rPr>
        <vertAlign val="superscript"/>
        <sz val="8"/>
        <rFont val="Tahoma"/>
        <family val="2"/>
      </rPr>
      <t>2)</t>
    </r>
  </si>
  <si>
    <r>
      <t xml:space="preserve">Převod do fondů </t>
    </r>
    <r>
      <rPr>
        <b/>
        <vertAlign val="superscript"/>
        <sz val="8"/>
        <rFont val="Tahoma"/>
        <family val="2"/>
      </rPr>
      <t>3)</t>
    </r>
  </si>
  <si>
    <r>
      <t xml:space="preserve">Dotace z kapitol státního rozpočtu celkem (bez MŠMT) </t>
    </r>
    <r>
      <rPr>
        <vertAlign val="superscript"/>
        <sz val="8"/>
        <rFont val="Tahoma"/>
        <family val="2"/>
      </rPr>
      <t>3)</t>
    </r>
  </si>
  <si>
    <r>
      <t xml:space="preserve">Výnosy z ostatních veřejných zdrojů (obce, ÚSC, státní fondy) </t>
    </r>
    <r>
      <rPr>
        <vertAlign val="superscript"/>
        <sz val="8"/>
        <rFont val="Tahoma"/>
        <family val="2"/>
      </rPr>
      <t>4)</t>
    </r>
  </si>
  <si>
    <r>
      <t xml:space="preserve">Výnosy ze zahraničí včetně EU celkem </t>
    </r>
    <r>
      <rPr>
        <vertAlign val="superscript"/>
        <sz val="8"/>
        <rFont val="Tahoma"/>
        <family val="2"/>
      </rPr>
      <t>5)</t>
    </r>
  </si>
  <si>
    <t>Viz údaje v tab. 6 příspěvek</t>
  </si>
  <si>
    <t>1)</t>
  </si>
  <si>
    <t>2)</t>
  </si>
  <si>
    <t>Viz údaje v tab. 6 dotace</t>
  </si>
  <si>
    <t>3)</t>
  </si>
  <si>
    <t>4)</t>
  </si>
  <si>
    <t>5)</t>
  </si>
  <si>
    <t>včetně prostředků ze zahraničí, poskytnutých prostřednictvím MŠMT nebo jiného ministerstva</t>
  </si>
  <si>
    <t>včetně prostředků ze zahraničí, poskytnutých prostřednictvím jiných veřejných zdrojů</t>
  </si>
  <si>
    <t>prostředky poskytnuté ze zahraničí přímo</t>
  </si>
  <si>
    <t>Přehled vybraných vlastních výnosů za rok 2007</t>
  </si>
  <si>
    <t xml:space="preserve"> Položka                                                                                                                                                                                                                                                       </t>
  </si>
  <si>
    <t>Hlavní činnost</t>
  </si>
  <si>
    <t>Doplňková činnost</t>
  </si>
  <si>
    <t>poplatky spojené se studiem od studentů jiné než podle § 58 zák.111/1998 Sb.</t>
  </si>
  <si>
    <t>celoživotní vzdělávání (§ 60 zákona č. 111/1998 Sb.)</t>
  </si>
  <si>
    <t>studium v cizím jazyce</t>
  </si>
  <si>
    <t>pronájem</t>
  </si>
  <si>
    <t>budovy, haly, stavby</t>
  </si>
  <si>
    <t>pozemky</t>
  </si>
  <si>
    <t>prostory</t>
  </si>
  <si>
    <t>tržby z prodeje majetku</t>
  </si>
  <si>
    <t>budovy, stavby, haly</t>
  </si>
  <si>
    <t>dary</t>
  </si>
  <si>
    <t>ze zahraničí</t>
  </si>
  <si>
    <t>dědictví</t>
  </si>
  <si>
    <t>Tabulka 2.2</t>
  </si>
  <si>
    <t>z toho:</t>
  </si>
  <si>
    <t>z toho:</t>
  </si>
  <si>
    <t>Rozbor poplatků spojených se studiem</t>
  </si>
  <si>
    <t>ř.</t>
  </si>
  <si>
    <t>Položka</t>
  </si>
  <si>
    <t>Nerozdělený zisk, neuhrazená ztráta min. let</t>
  </si>
  <si>
    <t>Fondy - stav k 31.12.2007 - Fond rezervní</t>
  </si>
  <si>
    <t>Fondy - stav k 31.12.2007 - FRIM</t>
  </si>
  <si>
    <t>Fondy - stav k 31.12.2007 - Fond stipendijní</t>
  </si>
  <si>
    <t>Fondy - stav k 31.12.2007 - Fond odměn</t>
  </si>
  <si>
    <t>Fondy - stav k 31.12.2007 - Fond účelově určených prostředků</t>
  </si>
  <si>
    <t>Fondy - stav k 31.12.2007 - Sociální fond</t>
  </si>
  <si>
    <t>Fondy - stav k 31.12.2007 - Fond provozních prostředků</t>
  </si>
  <si>
    <t>Fondy - stav k 31.12.2007 - Celkem</t>
  </si>
  <si>
    <t>Poplatky za studium dle § 58 zákona o VŠ</t>
  </si>
  <si>
    <t xml:space="preserve">          odst. 1 (přijímací řízení)</t>
  </si>
  <si>
    <t xml:space="preserve">          odst. 3, 4 (nadst. doba stud., stud.v dalším stud.porgr.)</t>
  </si>
  <si>
    <t xml:space="preserve">          odst. 5 (studium v cizím jazyce)</t>
  </si>
  <si>
    <t>Tabulka 2.3</t>
  </si>
  <si>
    <t>skutečně vybrané poplatky</t>
  </si>
  <si>
    <t>poplatky zaúčtované ve výnosech</t>
  </si>
  <si>
    <t>poplatky zaúčtované do stipendijního fondu (tj. uhrazené podle § 58 odst. 2-4 zákona) - musí souhlasit na částku v tab 4.4</t>
  </si>
  <si>
    <r>
      <t xml:space="preserve">Příjem z poplatků </t>
    </r>
    <r>
      <rPr>
        <vertAlign val="superscript"/>
        <sz val="8"/>
        <rFont val="Tahoma"/>
        <family val="2"/>
      </rPr>
      <t>1)</t>
    </r>
  </si>
  <si>
    <r>
      <t xml:space="preserve">Stipendijní fond  </t>
    </r>
    <r>
      <rPr>
        <vertAlign val="superscript"/>
        <sz val="8"/>
        <rFont val="Tahoma"/>
        <family val="2"/>
      </rPr>
      <t>2)</t>
    </r>
  </si>
  <si>
    <r>
      <t xml:space="preserve">Výnosy </t>
    </r>
    <r>
      <rPr>
        <vertAlign val="superscript"/>
        <sz val="8"/>
        <rFont val="Tahoma"/>
        <family val="2"/>
      </rPr>
      <t>3)</t>
    </r>
  </si>
  <si>
    <t>Přehled vybraných neinvestičních nákladů za rok 2007</t>
  </si>
  <si>
    <t xml:space="preserve"> Hlavní činnost</t>
  </si>
  <si>
    <t>Osobní náklady</t>
  </si>
  <si>
    <t xml:space="preserve">    z toho:</t>
  </si>
  <si>
    <t>mzdy</t>
  </si>
  <si>
    <t>OPPP(OON)</t>
  </si>
  <si>
    <t xml:space="preserve">cestovné           </t>
  </si>
  <si>
    <t>tuzemsko</t>
  </si>
  <si>
    <t>zahraniční</t>
  </si>
  <si>
    <t>nájem</t>
  </si>
  <si>
    <t>pojištění dlouhodobého majetku</t>
  </si>
  <si>
    <t>Tabulka  2.4</t>
  </si>
  <si>
    <t xml:space="preserve">Pracovníci a mzdové prostředky (sumář)            </t>
  </si>
  <si>
    <t>v tis. Kč (není-li uvedeno jinak)</t>
  </si>
  <si>
    <t>Ukazatel</t>
  </si>
  <si>
    <r>
      <t xml:space="preserve">Průměrný evidenční počet pracovníků </t>
    </r>
    <r>
      <rPr>
        <b/>
        <sz val="8"/>
        <rFont val="Tahoma"/>
        <family val="2"/>
      </rPr>
      <t>přepočtený</t>
    </r>
    <r>
      <rPr>
        <sz val="8"/>
        <rFont val="Tahoma"/>
        <family val="2"/>
      </rPr>
      <t xml:space="preserve"> za rok 2007 z </t>
    </r>
    <r>
      <rPr>
        <b/>
        <sz val="8"/>
        <rFont val="Tahoma"/>
        <family val="2"/>
      </rPr>
      <t>kap. 333</t>
    </r>
    <r>
      <rPr>
        <sz val="8"/>
        <rFont val="Tahoma"/>
        <family val="2"/>
      </rPr>
      <t xml:space="preserve"> (celkem)</t>
    </r>
  </si>
  <si>
    <t>v tom:  pedagogičtí</t>
  </si>
  <si>
    <t xml:space="preserve">            vědečtí pracovníci</t>
  </si>
  <si>
    <t xml:space="preserve">            nepedagogičtí</t>
  </si>
  <si>
    <r>
      <t xml:space="preserve">Vyplacené mzdové prostředky hrazené MŠMT ČR - </t>
    </r>
    <r>
      <rPr>
        <b/>
        <sz val="8"/>
        <rFont val="Tahoma"/>
        <family val="2"/>
      </rPr>
      <t xml:space="preserve">kap. 333 </t>
    </r>
    <r>
      <rPr>
        <sz val="8"/>
        <rFont val="Tahoma"/>
        <family val="2"/>
      </rPr>
      <t>bez VaV (ř.7 - ř.6)</t>
    </r>
  </si>
  <si>
    <r>
      <t xml:space="preserve">Vyplacené mzdové prostředky hrazené MŠMT ČR - </t>
    </r>
    <r>
      <rPr>
        <b/>
        <sz val="8"/>
        <rFont val="Tahoma"/>
        <family val="2"/>
      </rPr>
      <t xml:space="preserve">kap. 333 </t>
    </r>
    <r>
      <rPr>
        <sz val="8"/>
        <rFont val="Tahoma"/>
        <family val="2"/>
      </rPr>
      <t>pouze VaV (ř.0305 P1b-04)</t>
    </r>
  </si>
  <si>
    <r>
      <t xml:space="preserve">Vyplacené mzdové prostředky hrazené MŠMT ČR - </t>
    </r>
    <r>
      <rPr>
        <b/>
        <sz val="8"/>
        <rFont val="Tahoma"/>
        <family val="2"/>
      </rPr>
      <t>kap. 333</t>
    </r>
    <r>
      <rPr>
        <sz val="8"/>
        <rFont val="Tahoma"/>
        <family val="2"/>
      </rPr>
      <t xml:space="preserve">                   (ř.0307 P1b-04)</t>
    </r>
  </si>
  <si>
    <t>v tom: 1) mzdy</t>
  </si>
  <si>
    <t xml:space="preserve">                z toho: VaV</t>
  </si>
  <si>
    <t xml:space="preserve">            2) OPPP (dříve OON)</t>
  </si>
  <si>
    <t>Mzdové prostředky vyplacené z FO                                                            (ř.0310 P1b-04)</t>
  </si>
  <si>
    <r>
      <t xml:space="preserve">Vyplacené mzdové prostředky </t>
    </r>
    <r>
      <rPr>
        <b/>
        <sz val="8"/>
        <rFont val="Tahoma"/>
        <family val="2"/>
      </rPr>
      <t xml:space="preserve">z kap. 333 </t>
    </r>
    <r>
      <rPr>
        <sz val="8"/>
        <rFont val="Tahoma"/>
        <family val="2"/>
      </rPr>
      <t>včetně FO                               (ř.7+12)</t>
    </r>
  </si>
  <si>
    <t>v tom: pedagogům</t>
  </si>
  <si>
    <t xml:space="preserve">           vědeckým pracovníkům</t>
  </si>
  <si>
    <t xml:space="preserve">           nepedagogům</t>
  </si>
  <si>
    <r>
      <t xml:space="preserve">Průměrná měsíční mzda za rok </t>
    </r>
    <r>
      <rPr>
        <b/>
        <sz val="8"/>
        <rFont val="Tahoma"/>
        <family val="2"/>
      </rPr>
      <t>2007</t>
    </r>
    <r>
      <rPr>
        <sz val="8"/>
        <rFont val="Tahoma"/>
        <family val="2"/>
      </rPr>
      <t xml:space="preserve"> v Kč, bez  OPPP(OON) a FO/ z ř.8</t>
    </r>
  </si>
  <si>
    <t>v tom: pedagogů</t>
  </si>
  <si>
    <t xml:space="preserve">           vědeckých pracovníků</t>
  </si>
  <si>
    <t xml:space="preserve">           nepedagogů</t>
  </si>
  <si>
    <r>
      <t xml:space="preserve">Průměrná mzda za rok </t>
    </r>
    <r>
      <rPr>
        <b/>
        <sz val="8"/>
        <rFont val="Tahoma"/>
        <family val="2"/>
      </rPr>
      <t>2006</t>
    </r>
    <r>
      <rPr>
        <sz val="8"/>
        <rFont val="Tahoma"/>
        <family val="2"/>
      </rPr>
      <t xml:space="preserve"> v Kč</t>
    </r>
  </si>
  <si>
    <t>Nárůst mzdy r.2007 oproti r. 2006 v %</t>
  </si>
  <si>
    <r>
      <t xml:space="preserve">Mzdové prostředky vyplacené v roce </t>
    </r>
    <r>
      <rPr>
        <b/>
        <sz val="8"/>
        <rFont val="Tahoma"/>
        <family val="2"/>
      </rPr>
      <t>2007</t>
    </r>
    <r>
      <rPr>
        <sz val="8"/>
        <rFont val="Tahoma"/>
        <family val="2"/>
      </rPr>
      <t xml:space="preserve"> z ostatních zdrojů (bez kap.333)  mimo VaV</t>
    </r>
  </si>
  <si>
    <t>v tom: granty a programy z ostatních kapitol</t>
  </si>
  <si>
    <t xml:space="preserve">           ostatní (zahraničí, dary apod.)</t>
  </si>
  <si>
    <r>
      <t xml:space="preserve">Mzdové prostředky vyplacené v roce </t>
    </r>
    <r>
      <rPr>
        <b/>
        <sz val="8"/>
        <rFont val="Tahoma"/>
        <family val="2"/>
      </rPr>
      <t>2007</t>
    </r>
    <r>
      <rPr>
        <sz val="8"/>
        <rFont val="Tahoma"/>
        <family val="2"/>
      </rPr>
      <t xml:space="preserve"> z ostatních zdrojů (bez kap.333)  VaV (ř.0306)</t>
    </r>
  </si>
  <si>
    <t>Doplňková činnost (ř.0308)</t>
  </si>
  <si>
    <r>
      <t xml:space="preserve">Vyplacené mzdové prostředky </t>
    </r>
    <r>
      <rPr>
        <b/>
        <sz val="8"/>
        <rFont val="Tahoma"/>
        <family val="2"/>
      </rPr>
      <t>celkem</t>
    </r>
    <r>
      <rPr>
        <sz val="8"/>
        <rFont val="Tahoma"/>
        <family val="2"/>
      </rPr>
      <t xml:space="preserve"> (ř. 0311 P1b-04 a ř.0012 Výkazu zisku a ztráty)</t>
    </r>
  </si>
  <si>
    <r>
      <t xml:space="preserve"> </t>
    </r>
    <r>
      <rPr>
        <b/>
        <sz val="8"/>
        <rFont val="Tahoma"/>
        <family val="2"/>
      </rPr>
      <t xml:space="preserve">    </t>
    </r>
  </si>
  <si>
    <r>
      <t xml:space="preserve">Průměrný evidenční počet pracovníků </t>
    </r>
    <r>
      <rPr>
        <b/>
        <sz val="8"/>
        <rFont val="Tahoma"/>
        <family val="2"/>
      </rPr>
      <t>přepočtený</t>
    </r>
    <r>
      <rPr>
        <sz val="8"/>
        <rFont val="Tahoma"/>
        <family val="2"/>
      </rPr>
      <t xml:space="preserve"> za rok </t>
    </r>
    <r>
      <rPr>
        <b/>
        <sz val="8"/>
        <rFont val="Tahoma"/>
        <family val="2"/>
      </rPr>
      <t>2007</t>
    </r>
    <r>
      <rPr>
        <sz val="8"/>
        <rFont val="Tahoma"/>
        <family val="2"/>
      </rPr>
      <t xml:space="preserve"> celkem (ř. 0311 P1b-04)</t>
    </r>
  </si>
  <si>
    <t>z toho: pedagogičtí</t>
  </si>
  <si>
    <t>VŠ</t>
  </si>
  <si>
    <t>KaM</t>
  </si>
  <si>
    <t>Tabulka 2.5</t>
  </si>
  <si>
    <t>Peněžní tok za rok 2007</t>
  </si>
  <si>
    <t>data ze sumáře MÚZO "Výkaznictví nevýdělečných organizací"</t>
  </si>
  <si>
    <t>Minulé období</t>
  </si>
  <si>
    <t>Běžné období</t>
  </si>
  <si>
    <t>Rozdíl</t>
  </si>
  <si>
    <t>Vliv na CF</t>
  </si>
  <si>
    <t>peněžní tok z provozní činnosti</t>
  </si>
  <si>
    <t>peněžní tok z investiční činnosti</t>
  </si>
  <si>
    <t>peněžní tok z finanční činnosti</t>
  </si>
  <si>
    <t>celkem</t>
  </si>
  <si>
    <t>stav peněžních prostředků</t>
  </si>
  <si>
    <t>Tabulka 3.1</t>
  </si>
  <si>
    <r>
      <t xml:space="preserve">č.ř. </t>
    </r>
    <r>
      <rPr>
        <b/>
        <vertAlign val="superscript"/>
        <sz val="8"/>
        <rFont val="Tahoma"/>
        <family val="2"/>
      </rPr>
      <t>1)</t>
    </r>
  </si>
  <si>
    <r>
      <t>1)</t>
    </r>
    <r>
      <rPr>
        <sz val="8"/>
        <rFont val="Tahoma"/>
        <family val="2"/>
      </rPr>
      <t xml:space="preserve"> vychází ze sestavy MÚZO Praha </t>
    </r>
  </si>
  <si>
    <t xml:space="preserve">Fondy                                                                                                                     </t>
  </si>
  <si>
    <t>v  tis. Kč</t>
  </si>
  <si>
    <t>Fond rezervní</t>
  </si>
  <si>
    <t>FRIM</t>
  </si>
  <si>
    <t>Fond stipendijní</t>
  </si>
  <si>
    <t>Fond   odměn</t>
  </si>
  <si>
    <t>Fond účelově určených prostředků</t>
  </si>
  <si>
    <t>Sociální fond</t>
  </si>
  <si>
    <t>Fond provozních prostředků</t>
  </si>
  <si>
    <t>Tvorba fondu</t>
  </si>
  <si>
    <t>Stav k 1.1.2007</t>
  </si>
  <si>
    <t>Stav k 31.12.2007</t>
  </si>
  <si>
    <t>Tabulka  4.1</t>
  </si>
  <si>
    <t>Rezervní fond</t>
  </si>
  <si>
    <t>Tvorba</t>
  </si>
  <si>
    <t>příděl z VH k rozdělení</t>
  </si>
  <si>
    <t>převod z fondu reprodukce inv. majetku</t>
  </si>
  <si>
    <t>převod z fondu odměn</t>
  </si>
  <si>
    <t>převod z fondu provozních prostředků</t>
  </si>
  <si>
    <t>Celkem tvorba</t>
  </si>
  <si>
    <t>Čerpání</t>
  </si>
  <si>
    <t>na krytí ztrát minulých účetních období</t>
  </si>
  <si>
    <t>převod do fondu reprodukce inv. majetku</t>
  </si>
  <si>
    <t>převod do fondu odměn</t>
  </si>
  <si>
    <t>převod do fondu provozních prostředků</t>
  </si>
  <si>
    <t>Celkem čerpání</t>
  </si>
  <si>
    <t>Tabulka 4.2</t>
  </si>
  <si>
    <t>odpisy majetku pořízeného z vlastních zdrojů</t>
  </si>
  <si>
    <t>příděl z VH</t>
  </si>
  <si>
    <t>výnosy z veřejných sbírek určených k investičním účelům</t>
  </si>
  <si>
    <t>ostatní zdroje celkem</t>
  </si>
  <si>
    <t>z rezervního fondu</t>
  </si>
  <si>
    <t>z fondu odměn</t>
  </si>
  <si>
    <t>z fondu provozních prostředků</t>
  </si>
  <si>
    <t>Investiční čerpání celkem</t>
  </si>
  <si>
    <t xml:space="preserve">v tom: </t>
  </si>
  <si>
    <t>stavby</t>
  </si>
  <si>
    <t>stroje a zařízení</t>
  </si>
  <si>
    <t>nákupy nemovitostí</t>
  </si>
  <si>
    <t>Neinvestiční čerpání celkem</t>
  </si>
  <si>
    <t>opravy a údržba DM</t>
  </si>
  <si>
    <t>pořízení DM</t>
  </si>
  <si>
    <t>do rezervního fondu</t>
  </si>
  <si>
    <t>do fondu provozních prostředků</t>
  </si>
  <si>
    <t xml:space="preserve">Tabulka 4.3 </t>
  </si>
  <si>
    <t>Počáteční stav k 1.1.2007</t>
  </si>
  <si>
    <t>příjmy z prodeje dlouhodobého majetku</t>
  </si>
  <si>
    <t>zůstatek příspěvku</t>
  </si>
  <si>
    <t>zůstatková cena dlouhodobého majetku</t>
  </si>
  <si>
    <t>Převody z ostatních fondů</t>
  </si>
  <si>
    <t>Převody do ostatních fondů</t>
  </si>
  <si>
    <t>Zůstatek k 31.12.2007</t>
  </si>
  <si>
    <t>Stipendijní fond</t>
  </si>
  <si>
    <t xml:space="preserve">           z poplatků za studium</t>
  </si>
  <si>
    <t>v tom: z daňově uznatelných nákladů podle zákona 586/1992 Sb. o daních z příjmů</t>
  </si>
  <si>
    <t>Stav k 31.12.2007</t>
  </si>
  <si>
    <t>Tvorba celkem 2007</t>
  </si>
  <si>
    <t>Čerpání 2007</t>
  </si>
  <si>
    <t>Tabulka  4.4</t>
  </si>
  <si>
    <t>Tabulka 4.5</t>
  </si>
  <si>
    <t>Fond odměn</t>
  </si>
  <si>
    <t>převod z rezervního fondu</t>
  </si>
  <si>
    <t>mzdové náklady</t>
  </si>
  <si>
    <t>převod do rezervního fondu</t>
  </si>
  <si>
    <t>Neinvestice</t>
  </si>
  <si>
    <t>Investice</t>
  </si>
  <si>
    <t>Počáteční stav</t>
  </si>
  <si>
    <t>Tvorba celkem</t>
  </si>
  <si>
    <t>Čerpání celkem</t>
  </si>
  <si>
    <t>účelově určené prostředky na VaV kapitoly 333-MŠMT, § 18 odst. 10 zákona, podle stavu k 31.12.2006</t>
  </si>
  <si>
    <t>účelově určené prostředky z jiné podporyz veřejných prostředků § 18 odst. 10 zákona, podle stavu k 31.12.2006</t>
  </si>
  <si>
    <t>účelově určené dary § 18 odst. 9 a) zák. č. 111/1998 Sb.(dále jen zákona), podle stavu k 31.12.2006</t>
  </si>
  <si>
    <t>účelově určené peněžní prostředky ze zahraničí § 18 odst. 9 b) zákona, podle stavu k 31.12.2006</t>
  </si>
  <si>
    <t>účelově určené dary § 18 odst. 9 a) zákona</t>
  </si>
  <si>
    <t>účelově určené peněžní prostředky ze zahraničí § 18 odst. 9 b) zákona</t>
  </si>
  <si>
    <t>účelově určené prostředky na VaV kapitoly 333-MŠMT, § 18 odst.10 zákona</t>
  </si>
  <si>
    <t>účelově určené prostředky z jiné podpory z veřejných prostředků, § 18 odst.10 zákona</t>
  </si>
  <si>
    <t>Tabulka  4.6</t>
  </si>
  <si>
    <t xml:space="preserve"> Konečný stav</t>
  </si>
  <si>
    <t>Čerpání fondu</t>
  </si>
  <si>
    <t>Fond sociální</t>
  </si>
  <si>
    <t>Příděl podle § 18 odst. 12 zák. č. 111/1998 Sb.</t>
  </si>
  <si>
    <t xml:space="preserve">příspěvek k penzijnímu připojištění zaměstnance </t>
  </si>
  <si>
    <t>příspěvek k životnímu pojištění zaměstnance</t>
  </si>
  <si>
    <t>Tabulka 4.7</t>
  </si>
  <si>
    <t>příspěvek na úroky k úvěru na bytové účely</t>
  </si>
  <si>
    <t>ostatní čerpání</t>
  </si>
  <si>
    <t>Tabulka 4.8</t>
  </si>
  <si>
    <t>zůstatek příspěvku k 31.12.2007</t>
  </si>
  <si>
    <t>na provozní náklady dle článku 16c odst.2a) pravidel hospodaření</t>
  </si>
  <si>
    <t xml:space="preserve">Financování programů reprodukce majetku včetně vypořádání se SR </t>
  </si>
  <si>
    <t>Číslo ISPROFIN</t>
  </si>
  <si>
    <t>Název akce</t>
  </si>
  <si>
    <t>běžné (neinvestice)</t>
  </si>
  <si>
    <t>kapitálové (investice)</t>
  </si>
  <si>
    <t xml:space="preserve">běžné a kapitálové dotace                        </t>
  </si>
  <si>
    <t>ostatní a cizí zdroje celkem</t>
  </si>
  <si>
    <t>vlastní zdroje celkem</t>
  </si>
  <si>
    <t>státní rozpočet</t>
  </si>
  <si>
    <t>jiné zdroje</t>
  </si>
  <si>
    <t>kapitola 333</t>
  </si>
  <si>
    <t>vlastní zdroje</t>
  </si>
  <si>
    <t>kapitola 333 - celkem</t>
  </si>
  <si>
    <t>skutečnost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</si>
  <si>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</si>
  <si>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</si>
  <si>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</si>
  <si>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</si>
  <si>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</si>
  <si>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</si>
  <si>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</si>
  <si>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</si>
  <si>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</si>
  <si>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</si>
  <si>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</si>
  <si>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</si>
  <si>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a+g</t>
  </si>
  <si>
    <t>b+h</t>
  </si>
  <si>
    <t>a+g-b-h</t>
  </si>
  <si>
    <t>c+e+f+i+k+l</t>
  </si>
  <si>
    <t>d+j</t>
  </si>
  <si>
    <t>Tabulka 5.1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</si>
</sst>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#,##0.00000"/>
    <numFmt numFmtId="167" formatCode="0.000"/>
  </numFmts>
  <fonts count="26">
    <font>
      <sz val="8"/>
      <name val="Tahoma"/>
      <family val="0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u val="single"/>
      <sz val="8"/>
      <name val="Tahoma"/>
      <family val="2"/>
    </font>
    <font>
      <i/>
      <sz val="8"/>
      <color indexed="10"/>
      <name val="Tahoma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vertAlign val="superscript"/>
      <sz val="8"/>
      <name val="Tahoma"/>
      <family val="2"/>
    </font>
    <font>
      <b/>
      <vertAlign val="superscript"/>
      <sz val="8"/>
      <name val="Tahoma"/>
      <family val="2"/>
    </font>
    <font>
      <i/>
      <sz val="8"/>
      <name val="Tahoma"/>
      <family val="2"/>
    </font>
    <font>
      <sz val="7"/>
      <name val="Tahoma"/>
      <family val="2"/>
    </font>
    <font>
      <b/>
      <sz val="8"/>
      <color indexed="12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0"/>
    </font>
    <font>
      <sz val="10"/>
      <name val="Arial CE"/>
      <family val="0"/>
    </font>
    <font>
      <sz val="8"/>
      <color indexed="53"/>
      <name val="Tahoma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sz val="10"/>
      <name val="Arial"/>
      <family val="0"/>
    </font>
    <font>
      <sz val="8"/>
      <name val="Arial CE"/>
      <family val="0"/>
    </font>
    <font>
      <b/>
      <vertAlign val="superscript"/>
      <sz val="7"/>
      <name val="Tahoma"/>
      <family val="2"/>
    </font>
    <font>
      <vertAlign val="superscript"/>
      <sz val="7"/>
      <name val="Tahoma"/>
      <family val="2"/>
    </font>
    <font>
      <sz val="8"/>
      <color indexed="48"/>
      <name val="Tahoma"/>
      <family val="2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9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left" wrapText="1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2" borderId="15" xfId="0" applyNumberFormat="1" applyFont="1" applyFill="1" applyBorder="1" applyAlignment="1" applyProtection="1">
      <alignment/>
      <protection locked="0"/>
    </xf>
    <xf numFmtId="3" fontId="0" fillId="2" borderId="11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0" fillId="2" borderId="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3" fontId="0" fillId="2" borderId="23" xfId="0" applyNumberFormat="1" applyFont="1" applyFill="1" applyBorder="1" applyAlignment="1" applyProtection="1">
      <alignment/>
      <protection locked="0"/>
    </xf>
    <xf numFmtId="3" fontId="0" fillId="2" borderId="24" xfId="0" applyNumberFormat="1" applyFont="1" applyFill="1" applyBorder="1" applyAlignment="1" applyProtection="1">
      <alignment/>
      <protection locked="0"/>
    </xf>
    <xf numFmtId="3" fontId="1" fillId="0" borderId="24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0" fillId="2" borderId="27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Border="1" applyAlignment="1">
      <alignment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3" fontId="0" fillId="2" borderId="30" xfId="0" applyNumberFormat="1" applyFont="1" applyFill="1" applyBorder="1" applyAlignment="1" applyProtection="1">
      <alignment/>
      <protection locked="0"/>
    </xf>
    <xf numFmtId="3" fontId="0" fillId="2" borderId="1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>
      <alignment/>
    </xf>
    <xf numFmtId="0" fontId="0" fillId="2" borderId="29" xfId="0" applyFont="1" applyFill="1" applyBorder="1" applyAlignment="1" applyProtection="1">
      <alignment horizontal="left" vertical="center" wrapText="1"/>
      <protection locked="0"/>
    </xf>
    <xf numFmtId="3" fontId="0" fillId="2" borderId="31" xfId="0" applyNumberFormat="1" applyFont="1" applyFill="1" applyBorder="1" applyAlignment="1" applyProtection="1">
      <alignment/>
      <protection locked="0"/>
    </xf>
    <xf numFmtId="3" fontId="0" fillId="2" borderId="32" xfId="0" applyNumberFormat="1" applyFont="1" applyFill="1" applyBorder="1" applyAlignment="1" applyProtection="1">
      <alignment/>
      <protection locked="0"/>
    </xf>
    <xf numFmtId="3" fontId="1" fillId="0" borderId="32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0" fillId="2" borderId="34" xfId="0" applyNumberFormat="1" applyFont="1" applyFill="1" applyBorder="1" applyAlignment="1" applyProtection="1">
      <alignment/>
      <protection locked="0"/>
    </xf>
    <xf numFmtId="3" fontId="0" fillId="2" borderId="35" xfId="0" applyNumberFormat="1" applyFont="1" applyFill="1" applyBorder="1" applyAlignment="1" applyProtection="1">
      <alignment/>
      <protection locked="0"/>
    </xf>
    <xf numFmtId="3" fontId="0" fillId="0" borderId="36" xfId="0" applyNumberFormat="1" applyFont="1" applyBorder="1" applyAlignment="1">
      <alignment/>
    </xf>
    <xf numFmtId="3" fontId="0" fillId="0" borderId="19" xfId="0" applyNumberFormat="1" applyFont="1" applyBorder="1" applyAlignment="1" applyProtection="1">
      <alignment/>
      <protection/>
    </xf>
    <xf numFmtId="3" fontId="1" fillId="0" borderId="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3" fontId="0" fillId="2" borderId="41" xfId="0" applyNumberFormat="1" applyFont="1" applyFill="1" applyBorder="1" applyAlignment="1" applyProtection="1">
      <alignment/>
      <protection locked="0"/>
    </xf>
    <xf numFmtId="3" fontId="0" fillId="2" borderId="42" xfId="0" applyNumberFormat="1" applyFont="1" applyFill="1" applyBorder="1" applyAlignment="1" applyProtection="1">
      <alignment/>
      <protection locked="0"/>
    </xf>
    <xf numFmtId="3" fontId="1" fillId="0" borderId="42" xfId="0" applyNumberFormat="1" applyFont="1" applyFill="1" applyBorder="1" applyAlignment="1">
      <alignment/>
    </xf>
    <xf numFmtId="3" fontId="0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0" fillId="2" borderId="45" xfId="0" applyNumberFormat="1" applyFont="1" applyFill="1" applyBorder="1" applyAlignment="1" applyProtection="1">
      <alignment/>
      <protection locked="0"/>
    </xf>
    <xf numFmtId="3" fontId="0" fillId="2" borderId="46" xfId="0" applyNumberFormat="1" applyFont="1" applyFill="1" applyBorder="1" applyAlignment="1" applyProtection="1">
      <alignment/>
      <protection locked="0"/>
    </xf>
    <xf numFmtId="3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3" fontId="0" fillId="0" borderId="34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0" xfId="0" applyFont="1" applyAlignment="1">
      <alignment horizontal="justify" vertical="center"/>
    </xf>
    <xf numFmtId="0" fontId="0" fillId="0" borderId="14" xfId="0" applyFont="1" applyBorder="1" applyAlignment="1">
      <alignment horizontal="right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3" fontId="0" fillId="2" borderId="52" xfId="0" applyNumberFormat="1" applyFont="1" applyFill="1" applyBorder="1" applyAlignment="1" applyProtection="1">
      <alignment/>
      <protection locked="0"/>
    </xf>
    <xf numFmtId="3" fontId="1" fillId="0" borderId="52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53" xfId="0" applyFont="1" applyFill="1" applyBorder="1" applyAlignment="1">
      <alignment horizontal="center" vertical="center" wrapText="1"/>
    </xf>
    <xf numFmtId="3" fontId="0" fillId="0" borderId="54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0" fillId="2" borderId="51" xfId="0" applyNumberFormat="1" applyFont="1" applyFill="1" applyBorder="1" applyAlignment="1" applyProtection="1">
      <alignment/>
      <protection locked="0"/>
    </xf>
    <xf numFmtId="3" fontId="0" fillId="2" borderId="55" xfId="0" applyNumberFormat="1" applyFont="1" applyFill="1" applyBorder="1" applyAlignment="1" applyProtection="1">
      <alignment/>
      <protection locked="0"/>
    </xf>
    <xf numFmtId="3" fontId="0" fillId="2" borderId="56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3" fontId="0" fillId="0" borderId="31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right" vertical="center"/>
    </xf>
    <xf numFmtId="0" fontId="0" fillId="2" borderId="40" xfId="0" applyFont="1" applyFill="1" applyBorder="1" applyAlignment="1" applyProtection="1">
      <alignment horizontal="left" vertical="center" wrapText="1"/>
      <protection locked="0"/>
    </xf>
    <xf numFmtId="0" fontId="6" fillId="0" borderId="57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3" fontId="0" fillId="3" borderId="15" xfId="0" applyNumberFormat="1" applyFont="1" applyFill="1" applyBorder="1" applyAlignment="1">
      <alignment/>
    </xf>
    <xf numFmtId="3" fontId="0" fillId="2" borderId="7" xfId="0" applyNumberFormat="1" applyFont="1" applyFill="1" applyBorder="1" applyAlignment="1" applyProtection="1">
      <alignment/>
      <protection locked="0"/>
    </xf>
    <xf numFmtId="3" fontId="0" fillId="0" borderId="7" xfId="0" applyNumberFormat="1" applyFont="1" applyFill="1" applyBorder="1" applyAlignment="1" applyProtection="1">
      <alignment/>
      <protection locked="0"/>
    </xf>
    <xf numFmtId="3" fontId="0" fillId="0" borderId="9" xfId="0" applyNumberFormat="1" applyFont="1" applyBorder="1" applyAlignment="1">
      <alignment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Border="1" applyAlignment="1">
      <alignment/>
    </xf>
    <xf numFmtId="3" fontId="0" fillId="3" borderId="15" xfId="0" applyNumberFormat="1" applyFont="1" applyFill="1" applyBorder="1" applyAlignment="1" applyProtection="1">
      <alignment/>
      <protection/>
    </xf>
    <xf numFmtId="3" fontId="0" fillId="3" borderId="11" xfId="0" applyNumberFormat="1" applyFont="1" applyFill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/>
      <protection/>
    </xf>
    <xf numFmtId="3" fontId="0" fillId="3" borderId="7" xfId="0" applyNumberFormat="1" applyFont="1" applyFill="1" applyBorder="1" applyAlignment="1" applyProtection="1">
      <alignment/>
      <protection/>
    </xf>
    <xf numFmtId="3" fontId="0" fillId="3" borderId="52" xfId="0" applyNumberFormat="1" applyFont="1" applyFill="1" applyBorder="1" applyAlignment="1" applyProtection="1">
      <alignment/>
      <protection/>
    </xf>
    <xf numFmtId="3" fontId="0" fillId="3" borderId="30" xfId="0" applyNumberFormat="1" applyFont="1" applyFill="1" applyBorder="1" applyAlignment="1" applyProtection="1">
      <alignment/>
      <protection/>
    </xf>
    <xf numFmtId="3" fontId="0" fillId="3" borderId="1" xfId="0" applyNumberFormat="1" applyFont="1" applyFill="1" applyBorder="1" applyAlignment="1" applyProtection="1">
      <alignment/>
      <protection/>
    </xf>
    <xf numFmtId="3" fontId="0" fillId="3" borderId="41" xfId="0" applyNumberFormat="1" applyFont="1" applyFill="1" applyBorder="1" applyAlignment="1" applyProtection="1">
      <alignment/>
      <protection/>
    </xf>
    <xf numFmtId="3" fontId="0" fillId="3" borderId="42" xfId="0" applyNumberFormat="1" applyFont="1" applyFill="1" applyBorder="1" applyAlignment="1" applyProtection="1">
      <alignment/>
      <protection/>
    </xf>
    <xf numFmtId="0" fontId="0" fillId="2" borderId="49" xfId="0" applyFont="1" applyFill="1" applyBorder="1" applyAlignment="1" applyProtection="1">
      <alignment vertical="center"/>
      <protection locked="0"/>
    </xf>
    <xf numFmtId="3" fontId="0" fillId="0" borderId="39" xfId="0" applyNumberFormat="1" applyFont="1" applyBorder="1" applyAlignment="1" applyProtection="1">
      <alignment horizontal="right" vertical="center" wrapText="1"/>
      <protection hidden="1"/>
    </xf>
    <xf numFmtId="3" fontId="0" fillId="0" borderId="58" xfId="0" applyNumberFormat="1" applyFont="1" applyBorder="1" applyAlignment="1" applyProtection="1">
      <alignment horizontal="right" vertical="center" wrapText="1"/>
      <protection hidden="1"/>
    </xf>
    <xf numFmtId="3" fontId="0" fillId="2" borderId="24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0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justify" vertical="center" wrapText="1"/>
      <protection/>
    </xf>
    <xf numFmtId="0" fontId="0" fillId="0" borderId="59" xfId="0" applyFont="1" applyBorder="1" applyAlignment="1" applyProtection="1">
      <alignment horizontal="left" vertical="center"/>
      <protection/>
    </xf>
    <xf numFmtId="0" fontId="0" fillId="0" borderId="59" xfId="0" applyFont="1" applyBorder="1" applyAlignment="1" applyProtection="1">
      <alignment horizontal="justify" vertical="center" wrapText="1"/>
      <protection/>
    </xf>
    <xf numFmtId="0" fontId="0" fillId="0" borderId="30" xfId="0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16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0" fillId="2" borderId="38" xfId="0" applyFont="1" applyFill="1" applyBorder="1" applyAlignment="1" applyProtection="1">
      <alignment/>
      <protection locked="0"/>
    </xf>
    <xf numFmtId="0" fontId="1" fillId="3" borderId="38" xfId="0" applyFont="1" applyFill="1" applyBorder="1" applyAlignment="1" applyProtection="1">
      <alignment horizontal="center"/>
      <protection/>
    </xf>
    <xf numFmtId="0" fontId="0" fillId="0" borderId="44" xfId="0" applyFont="1" applyBorder="1" applyAlignment="1">
      <alignment/>
    </xf>
    <xf numFmtId="0" fontId="1" fillId="3" borderId="44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2" borderId="44" xfId="0" applyFont="1" applyFill="1" applyBorder="1" applyAlignment="1" applyProtection="1">
      <alignment/>
      <protection locked="0"/>
    </xf>
    <xf numFmtId="3" fontId="0" fillId="2" borderId="23" xfId="0" applyNumberFormat="1" applyFont="1" applyFill="1" applyBorder="1" applyAlignment="1" applyProtection="1">
      <alignment vertical="center" wrapText="1"/>
      <protection locked="0"/>
    </xf>
    <xf numFmtId="3" fontId="0" fillId="2" borderId="30" xfId="0" applyNumberFormat="1" applyFont="1" applyFill="1" applyBorder="1" applyAlignment="1" applyProtection="1">
      <alignment vertical="center" wrapText="1"/>
      <protection locked="0"/>
    </xf>
    <xf numFmtId="3" fontId="0" fillId="2" borderId="1" xfId="0" applyNumberFormat="1" applyFont="1" applyFill="1" applyBorder="1" applyAlignment="1" applyProtection="1">
      <alignment vertical="center" wrapText="1"/>
      <protection locked="0"/>
    </xf>
    <xf numFmtId="3" fontId="0" fillId="2" borderId="31" xfId="0" applyNumberFormat="1" applyFont="1" applyFill="1" applyBorder="1" applyAlignment="1" applyProtection="1">
      <alignment vertical="center" wrapText="1"/>
      <protection locked="0"/>
    </xf>
    <xf numFmtId="3" fontId="0" fillId="2" borderId="32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 wrapText="1"/>
      <protection/>
    </xf>
    <xf numFmtId="3" fontId="0" fillId="0" borderId="28" xfId="0" applyNumberFormat="1" applyFont="1" applyBorder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vertical="center" wrapText="1"/>
      <protection/>
    </xf>
    <xf numFmtId="3" fontId="0" fillId="0" borderId="39" xfId="0" applyNumberFormat="1" applyFont="1" applyBorder="1" applyAlignment="1" applyProtection="1">
      <alignment vertical="center" wrapText="1"/>
      <protection/>
    </xf>
    <xf numFmtId="3" fontId="0" fillId="0" borderId="30" xfId="0" applyNumberFormat="1" applyFont="1" applyFill="1" applyBorder="1" applyAlignment="1" applyProtection="1">
      <alignment vertical="center" wrapText="1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 wrapText="1"/>
      <protection/>
    </xf>
    <xf numFmtId="3" fontId="0" fillId="0" borderId="58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0" fontId="0" fillId="0" borderId="1" xfId="0" applyFont="1" applyBorder="1" applyAlignment="1">
      <alignment horizontal="center" vertical="center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justify" vertical="center"/>
      <protection/>
    </xf>
    <xf numFmtId="164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0" fillId="3" borderId="1" xfId="0" applyNumberFormat="1" applyFont="1" applyFill="1" applyBorder="1" applyAlignment="1" applyProtection="1">
      <alignment horizontal="right" vertical="center"/>
      <protection/>
    </xf>
    <xf numFmtId="165" fontId="0" fillId="0" borderId="1" xfId="0" applyNumberFormat="1" applyFont="1" applyBorder="1" applyAlignment="1" applyProtection="1">
      <alignment horizontal="right" vertical="center"/>
      <protection/>
    </xf>
    <xf numFmtId="165" fontId="0" fillId="3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justify"/>
      <protection/>
    </xf>
    <xf numFmtId="3" fontId="0" fillId="0" borderId="0" xfId="0" applyNumberFormat="1" applyFont="1" applyBorder="1" applyAlignment="1" applyProtection="1">
      <alignment horizontal="right" vertical="top" wrapText="1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24" xfId="0" applyFont="1" applyBorder="1" applyAlignment="1">
      <alignment/>
    </xf>
    <xf numFmtId="0" fontId="1" fillId="0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6" fillId="0" borderId="0" xfId="0" applyFont="1" applyFill="1" applyBorder="1" applyAlignment="1">
      <alignment horizontal="justify" vertical="top" wrapText="1"/>
    </xf>
    <xf numFmtId="166" fontId="0" fillId="0" borderId="0" xfId="0" applyNumberFormat="1" applyFont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1" fillId="2" borderId="14" xfId="0" applyNumberFormat="1" applyFont="1" applyFill="1" applyBorder="1" applyAlignment="1" applyProtection="1">
      <alignment vertical="center"/>
      <protection locked="0"/>
    </xf>
    <xf numFmtId="0" fontId="0" fillId="0" borderId="52" xfId="0" applyFont="1" applyBorder="1" applyAlignment="1">
      <alignment/>
    </xf>
    <xf numFmtId="3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/>
    </xf>
    <xf numFmtId="3" fontId="0" fillId="2" borderId="39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Border="1" applyAlignment="1">
      <alignment/>
    </xf>
    <xf numFmtId="3" fontId="1" fillId="0" borderId="14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3" fontId="2" fillId="0" borderId="0" xfId="0" applyNumberFormat="1" applyFont="1" applyAlignment="1">
      <alignment horizontal="right"/>
    </xf>
    <xf numFmtId="3" fontId="0" fillId="2" borderId="1" xfId="0" applyNumberFormat="1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 wrapText="1"/>
      <protection/>
    </xf>
    <xf numFmtId="0" fontId="0" fillId="2" borderId="30" xfId="0" applyFont="1" applyFill="1" applyBorder="1" applyAlignment="1" applyProtection="1">
      <alignment horizontal="left"/>
      <protection locked="0"/>
    </xf>
    <xf numFmtId="0" fontId="0" fillId="0" borderId="30" xfId="0" applyFont="1" applyFill="1" applyBorder="1" applyAlignment="1" applyProtection="1">
      <alignment horizontal="left"/>
      <protection locked="0"/>
    </xf>
    <xf numFmtId="3" fontId="1" fillId="0" borderId="1" xfId="0" applyNumberFormat="1" applyFont="1" applyBorder="1" applyAlignment="1">
      <alignment horizontal="right" wrapText="1"/>
    </xf>
    <xf numFmtId="0" fontId="0" fillId="0" borderId="30" xfId="0" applyFont="1" applyFill="1" applyBorder="1" applyAlignment="1" applyProtection="1">
      <alignment horizontal="left"/>
      <protection/>
    </xf>
    <xf numFmtId="0" fontId="0" fillId="2" borderId="30" xfId="0" applyFont="1" applyFill="1" applyBorder="1" applyAlignment="1" applyProtection="1">
      <alignment horizontal="justify" wrapText="1"/>
      <protection locked="0"/>
    </xf>
    <xf numFmtId="0" fontId="0" fillId="2" borderId="30" xfId="0" applyFont="1" applyFill="1" applyBorder="1" applyAlignment="1" applyProtection="1">
      <alignment horizontal="left" wrapText="1"/>
      <protection locked="0"/>
    </xf>
    <xf numFmtId="3" fontId="1" fillId="0" borderId="1" xfId="0" applyNumberFormat="1" applyFont="1" applyFill="1" applyBorder="1" applyAlignment="1" applyProtection="1">
      <alignment horizontal="right" wrapText="1"/>
      <protection/>
    </xf>
    <xf numFmtId="0" fontId="0" fillId="0" borderId="30" xfId="0" applyFont="1" applyFill="1" applyBorder="1" applyAlignment="1" applyProtection="1">
      <alignment horizontal="justify" wrapText="1"/>
      <protection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center" vertical="top" wrapText="1"/>
    </xf>
    <xf numFmtId="3" fontId="1" fillId="0" borderId="1" xfId="0" applyNumberFormat="1" applyFont="1" applyFill="1" applyBorder="1" applyAlignment="1" applyProtection="1">
      <alignment vertical="center"/>
      <protection/>
    </xf>
    <xf numFmtId="3" fontId="0" fillId="2" borderId="1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vertical="top" wrapText="1"/>
    </xf>
    <xf numFmtId="3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0" applyNumberFormat="1" applyFont="1" applyBorder="1" applyAlignment="1">
      <alignment horizontal="right" vertical="center" wrapText="1"/>
    </xf>
    <xf numFmtId="3" fontId="1" fillId="2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right"/>
    </xf>
    <xf numFmtId="0" fontId="12" fillId="0" borderId="0" xfId="0" applyFont="1" applyBorder="1" applyAlignment="1" applyProtection="1">
      <alignment horizontal="center" vertical="top" wrapText="1"/>
      <protection/>
    </xf>
    <xf numFmtId="0" fontId="1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2" fillId="0" borderId="0" xfId="0" applyFont="1" applyBorder="1" applyAlignment="1" applyProtection="1">
      <alignment vertical="top" wrapText="1"/>
      <protection/>
    </xf>
    <xf numFmtId="3" fontId="0" fillId="0" borderId="0" xfId="0" applyNumberFormat="1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3" fontId="1" fillId="2" borderId="9" xfId="0" applyNumberFormat="1" applyFont="1" applyFill="1" applyBorder="1" applyAlignment="1" applyProtection="1">
      <alignment vertical="center"/>
      <protection locked="0"/>
    </xf>
    <xf numFmtId="0" fontId="0" fillId="0" borderId="51" xfId="0" applyFont="1" applyBorder="1" applyAlignment="1">
      <alignment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66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justify" vertical="top" wrapText="1"/>
      <protection/>
    </xf>
    <xf numFmtId="0" fontId="1" fillId="0" borderId="4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3" fontId="0" fillId="2" borderId="28" xfId="0" applyNumberFormat="1" applyFont="1" applyFill="1" applyBorder="1" applyAlignment="1" applyProtection="1">
      <alignment vertical="center"/>
      <protection locked="0"/>
    </xf>
    <xf numFmtId="3" fontId="0" fillId="0" borderId="24" xfId="21" applyNumberFormat="1" applyFont="1" applyBorder="1" applyAlignment="1" applyProtection="1">
      <alignment vertical="center"/>
      <protection hidden="1"/>
    </xf>
    <xf numFmtId="3" fontId="0" fillId="0" borderId="28" xfId="21" applyNumberFormat="1" applyFont="1" applyBorder="1" applyAlignment="1" applyProtection="1">
      <alignment vertical="center"/>
      <protection hidden="1"/>
    </xf>
    <xf numFmtId="3" fontId="1" fillId="0" borderId="11" xfId="21" applyNumberFormat="1" applyFont="1" applyBorder="1" applyAlignment="1" applyProtection="1">
      <alignment vertical="center"/>
      <protection hidden="1"/>
    </xf>
    <xf numFmtId="3" fontId="0" fillId="0" borderId="51" xfId="21" applyNumberFormat="1" applyFont="1" applyBorder="1" applyAlignment="1" applyProtection="1">
      <alignment vertical="center"/>
      <protection hidden="1"/>
    </xf>
    <xf numFmtId="3" fontId="0" fillId="0" borderId="52" xfId="21" applyNumberFormat="1" applyFont="1" applyBorder="1" applyAlignment="1" applyProtection="1">
      <alignment vertical="center"/>
      <protection hidden="1"/>
    </xf>
    <xf numFmtId="3" fontId="0" fillId="0" borderId="9" xfId="21" applyNumberFormat="1" applyFont="1" applyBorder="1" applyAlignment="1" applyProtection="1">
      <alignment vertical="center"/>
      <protection hidden="1"/>
    </xf>
    <xf numFmtId="3" fontId="0" fillId="0" borderId="61" xfId="21" applyNumberFormat="1" applyFont="1" applyBorder="1" applyAlignment="1" applyProtection="1">
      <alignment vertical="center"/>
      <protection hidden="1"/>
    </xf>
    <xf numFmtId="3" fontId="0" fillId="0" borderId="68" xfId="21" applyNumberFormat="1" applyFont="1" applyBorder="1" applyAlignment="1" applyProtection="1">
      <alignment vertical="center"/>
      <protection hidden="1"/>
    </xf>
    <xf numFmtId="3" fontId="0" fillId="0" borderId="69" xfId="21" applyNumberFormat="1" applyFont="1" applyBorder="1" applyAlignment="1" applyProtection="1">
      <alignment vertical="center"/>
      <protection hidden="1"/>
    </xf>
    <xf numFmtId="3" fontId="0" fillId="0" borderId="47" xfId="21" applyNumberFormat="1" applyFont="1" applyBorder="1" applyAlignment="1" applyProtection="1">
      <alignment vertical="center"/>
      <protection hidden="1"/>
    </xf>
    <xf numFmtId="3" fontId="0" fillId="0" borderId="6" xfId="21" applyNumberFormat="1" applyFont="1" applyBorder="1" applyAlignment="1" applyProtection="1">
      <alignment vertical="center"/>
      <protection hidden="1"/>
    </xf>
    <xf numFmtId="3" fontId="0" fillId="0" borderId="26" xfId="21" applyNumberFormat="1" applyFont="1" applyBorder="1" applyAlignment="1" applyProtection="1">
      <alignment vertical="center"/>
      <protection hidden="1"/>
    </xf>
    <xf numFmtId="3" fontId="0" fillId="0" borderId="70" xfId="21" applyNumberFormat="1" applyFont="1" applyBorder="1" applyAlignment="1" applyProtection="1">
      <alignment vertical="center"/>
      <protection hidden="1"/>
    </xf>
    <xf numFmtId="3" fontId="0" fillId="2" borderId="51" xfId="21" applyNumberFormat="1" applyFont="1" applyFill="1" applyBorder="1" applyAlignment="1" applyProtection="1">
      <alignment vertical="center"/>
      <protection locked="0"/>
    </xf>
    <xf numFmtId="3" fontId="0" fillId="2" borderId="52" xfId="21" applyNumberFormat="1" applyFont="1" applyFill="1" applyBorder="1" applyAlignment="1" applyProtection="1">
      <alignment vertical="center"/>
      <protection locked="0"/>
    </xf>
    <xf numFmtId="3" fontId="0" fillId="2" borderId="9" xfId="21" applyNumberFormat="1" applyFont="1" applyFill="1" applyBorder="1" applyAlignment="1" applyProtection="1">
      <alignment vertical="center"/>
      <protection locked="0"/>
    </xf>
    <xf numFmtId="3" fontId="0" fillId="2" borderId="61" xfId="21" applyNumberFormat="1" applyFont="1" applyFill="1" applyBorder="1" applyAlignment="1" applyProtection="1">
      <alignment vertical="center"/>
      <protection locked="0"/>
    </xf>
    <xf numFmtId="3" fontId="0" fillId="2" borderId="24" xfId="21" applyNumberFormat="1" applyFont="1" applyFill="1" applyBorder="1" applyAlignment="1" applyProtection="1">
      <alignment vertical="center"/>
      <protection locked="0"/>
    </xf>
    <xf numFmtId="3" fontId="0" fillId="2" borderId="28" xfId="21" applyNumberFormat="1" applyFont="1" applyFill="1" applyBorder="1" applyAlignment="1" applyProtection="1">
      <alignment vertical="center"/>
      <protection locked="0"/>
    </xf>
    <xf numFmtId="3" fontId="0" fillId="2" borderId="55" xfId="21" applyNumberFormat="1" applyFont="1" applyFill="1" applyBorder="1" applyAlignment="1" applyProtection="1">
      <alignment vertical="center"/>
      <protection locked="0"/>
    </xf>
    <xf numFmtId="3" fontId="0" fillId="2" borderId="1" xfId="21" applyNumberFormat="1" applyFont="1" applyFill="1" applyBorder="1" applyAlignment="1" applyProtection="1">
      <alignment vertical="center"/>
      <protection locked="0"/>
    </xf>
    <xf numFmtId="3" fontId="0" fillId="2" borderId="39" xfId="21" applyNumberFormat="1" applyFont="1" applyFill="1" applyBorder="1" applyAlignment="1" applyProtection="1">
      <alignment vertical="center"/>
      <protection locked="0"/>
    </xf>
    <xf numFmtId="3" fontId="0" fillId="2" borderId="56" xfId="21" applyNumberFormat="1" applyFont="1" applyFill="1" applyBorder="1" applyAlignment="1" applyProtection="1">
      <alignment vertical="center"/>
      <protection locked="0"/>
    </xf>
    <xf numFmtId="3" fontId="0" fillId="2" borderId="42" xfId="21" applyNumberFormat="1" applyFont="1" applyFill="1" applyBorder="1" applyAlignment="1" applyProtection="1">
      <alignment vertical="center"/>
      <protection locked="0"/>
    </xf>
    <xf numFmtId="3" fontId="0" fillId="2" borderId="54" xfId="21" applyNumberFormat="1" applyFont="1" applyFill="1" applyBorder="1" applyAlignment="1" applyProtection="1">
      <alignment vertical="center"/>
      <protection locked="0"/>
    </xf>
    <xf numFmtId="3" fontId="0" fillId="2" borderId="69" xfId="21" applyNumberFormat="1" applyFont="1" applyFill="1" applyBorder="1" applyAlignment="1" applyProtection="1">
      <alignment vertical="center"/>
      <protection locked="0"/>
    </xf>
    <xf numFmtId="3" fontId="0" fillId="2" borderId="47" xfId="21" applyNumberFormat="1" applyFont="1" applyFill="1" applyBorder="1" applyAlignment="1" applyProtection="1">
      <alignment vertical="center"/>
      <protection locked="0"/>
    </xf>
    <xf numFmtId="3" fontId="1" fillId="0" borderId="10" xfId="21" applyNumberFormat="1" applyFont="1" applyBorder="1" applyAlignment="1" applyProtection="1">
      <alignment vertical="center"/>
      <protection hidden="1"/>
    </xf>
    <xf numFmtId="3" fontId="1" fillId="0" borderId="14" xfId="21" applyNumberFormat="1" applyFont="1" applyBorder="1" applyAlignment="1" applyProtection="1">
      <alignment vertical="center"/>
      <protection hidden="1"/>
    </xf>
    <xf numFmtId="3" fontId="1" fillId="0" borderId="16" xfId="21" applyNumberFormat="1" applyFont="1" applyBorder="1" applyAlignment="1" applyProtection="1">
      <alignment vertical="center"/>
      <protection hidden="1"/>
    </xf>
    <xf numFmtId="0" fontId="1" fillId="0" borderId="0" xfId="21" applyFont="1" applyAlignment="1" applyProtection="1">
      <alignment vertical="center"/>
      <protection/>
    </xf>
    <xf numFmtId="0" fontId="0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0" xfId="21" applyFont="1" applyBorder="1" applyAlignment="1" applyProtection="1">
      <alignment horizontal="center" vertical="center" wrapText="1"/>
      <protection/>
    </xf>
    <xf numFmtId="0" fontId="0" fillId="0" borderId="55" xfId="2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>
      <alignment horizontal="center" vertical="center" wrapText="1"/>
      <protection/>
    </xf>
    <xf numFmtId="0" fontId="0" fillId="0" borderId="39" xfId="21" applyFont="1" applyBorder="1" applyAlignment="1" applyProtection="1">
      <alignment horizontal="center" vertical="center" wrapText="1"/>
      <protection/>
    </xf>
    <xf numFmtId="0" fontId="10" fillId="0" borderId="41" xfId="21" applyFont="1" applyBorder="1" applyAlignment="1" applyProtection="1">
      <alignment horizontal="center" vertical="center"/>
      <protection/>
    </xf>
    <xf numFmtId="0" fontId="10" fillId="0" borderId="42" xfId="21" applyFont="1" applyBorder="1" applyAlignment="1" applyProtection="1">
      <alignment horizontal="center" vertical="center"/>
      <protection/>
    </xf>
    <xf numFmtId="0" fontId="10" fillId="0" borderId="54" xfId="21" applyFont="1" applyBorder="1" applyAlignment="1" applyProtection="1">
      <alignment horizontal="center" vertical="center"/>
      <protection/>
    </xf>
    <xf numFmtId="0" fontId="10" fillId="0" borderId="56" xfId="21" applyFont="1" applyBorder="1" applyAlignment="1" applyProtection="1">
      <alignment horizontal="center" vertical="center"/>
      <protection/>
    </xf>
    <xf numFmtId="0" fontId="10" fillId="0" borderId="43" xfId="21" applyFont="1" applyBorder="1" applyAlignment="1" applyProtection="1">
      <alignment horizontal="center" vertical="center"/>
      <protection/>
    </xf>
    <xf numFmtId="0" fontId="10" fillId="0" borderId="68" xfId="21" applyFont="1" applyBorder="1" applyAlignment="1" applyProtection="1">
      <alignment horizontal="center" vertical="center"/>
      <protection/>
    </xf>
    <xf numFmtId="0" fontId="10" fillId="0" borderId="69" xfId="21" applyFont="1" applyBorder="1" applyAlignment="1" applyProtection="1">
      <alignment horizontal="center" vertical="center"/>
      <protection/>
    </xf>
    <xf numFmtId="0" fontId="10" fillId="0" borderId="47" xfId="21" applyFont="1" applyBorder="1" applyAlignment="1" applyProtection="1">
      <alignment horizontal="center" vertical="center"/>
      <protection/>
    </xf>
    <xf numFmtId="0" fontId="10" fillId="0" borderId="44" xfId="21" applyFont="1" applyBorder="1" applyAlignment="1" applyProtection="1">
      <alignment horizontal="center" vertical="center"/>
      <protection/>
    </xf>
    <xf numFmtId="0" fontId="0" fillId="0" borderId="61" xfId="21" applyFont="1" applyBorder="1" applyAlignment="1" applyProtection="1">
      <alignment vertical="center"/>
      <protection/>
    </xf>
    <xf numFmtId="0" fontId="0" fillId="0" borderId="56" xfId="2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0" fillId="2" borderId="28" xfId="21" applyFont="1" applyFill="1" applyBorder="1" applyAlignment="1" applyProtection="1">
      <alignment horizontal="center" vertical="center" wrapText="1"/>
      <protection locked="0"/>
    </xf>
    <xf numFmtId="0" fontId="0" fillId="2" borderId="39" xfId="21" applyFont="1" applyFill="1" applyBorder="1" applyAlignment="1" applyProtection="1">
      <alignment horizontal="center" vertical="center" wrapText="1"/>
      <protection locked="0"/>
    </xf>
    <xf numFmtId="0" fontId="0" fillId="2" borderId="54" xfId="21" applyFont="1" applyFill="1" applyBorder="1" applyAlignment="1" applyProtection="1">
      <alignment horizontal="center" vertical="center" wrapText="1"/>
      <protection locked="0"/>
    </xf>
    <xf numFmtId="0" fontId="0" fillId="2" borderId="24" xfId="21" applyNumberFormat="1" applyFont="1" applyFill="1" applyBorder="1" applyAlignment="1" applyProtection="1">
      <alignment horizontal="left" vertical="center"/>
      <protection locked="0"/>
    </xf>
    <xf numFmtId="0" fontId="0" fillId="2" borderId="1" xfId="21" applyNumberFormat="1" applyFont="1" applyFill="1" applyBorder="1" applyAlignment="1" applyProtection="1">
      <alignment horizontal="left" vertical="center"/>
      <protection locked="0"/>
    </xf>
    <xf numFmtId="0" fontId="0" fillId="2" borderId="42" xfId="21" applyNumberFormat="1" applyFont="1" applyFill="1" applyBorder="1" applyAlignment="1" applyProtection="1">
      <alignment horizontal="left" vertical="center"/>
      <protection locked="0"/>
    </xf>
    <xf numFmtId="3" fontId="0" fillId="2" borderId="28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3" applyFont="1" applyFill="1" applyAlignment="1" applyProtection="1">
      <alignment vertical="center"/>
      <protection/>
    </xf>
    <xf numFmtId="0" fontId="9" fillId="0" borderId="0" xfId="23" applyFont="1" applyFill="1" applyAlignment="1" applyProtection="1">
      <alignment vertical="center" wrapText="1"/>
      <protection/>
    </xf>
    <xf numFmtId="0" fontId="9" fillId="0" borderId="0" xfId="23" applyFont="1" applyFill="1" applyAlignment="1" applyProtection="1">
      <alignment vertical="center"/>
      <protection/>
    </xf>
    <xf numFmtId="3" fontId="0" fillId="2" borderId="71" xfId="23" applyNumberFormat="1" applyFont="1" applyFill="1" applyBorder="1" applyAlignment="1" applyProtection="1">
      <alignment vertical="center"/>
      <protection locked="0"/>
    </xf>
    <xf numFmtId="3" fontId="0" fillId="2" borderId="72" xfId="23" applyNumberFormat="1" applyFont="1" applyFill="1" applyBorder="1" applyAlignment="1" applyProtection="1">
      <alignment vertical="center"/>
      <protection locked="0"/>
    </xf>
    <xf numFmtId="3" fontId="0" fillId="2" borderId="73" xfId="23" applyNumberFormat="1" applyFont="1" applyFill="1" applyBorder="1" applyAlignment="1" applyProtection="1">
      <alignment vertical="center"/>
      <protection locked="0"/>
    </xf>
    <xf numFmtId="3" fontId="0" fillId="2" borderId="74" xfId="23" applyNumberFormat="1" applyFont="1" applyFill="1" applyBorder="1" applyAlignment="1" applyProtection="1">
      <alignment vertical="center"/>
      <protection locked="0"/>
    </xf>
    <xf numFmtId="3" fontId="0" fillId="2" borderId="75" xfId="23" applyNumberFormat="1" applyFont="1" applyFill="1" applyBorder="1" applyAlignment="1" applyProtection="1">
      <alignment vertical="center"/>
      <protection locked="0"/>
    </xf>
    <xf numFmtId="3" fontId="0" fillId="2" borderId="76" xfId="23" applyNumberFormat="1" applyFont="1" applyFill="1" applyBorder="1" applyAlignment="1" applyProtection="1">
      <alignment vertical="center"/>
      <protection locked="0"/>
    </xf>
    <xf numFmtId="3" fontId="0" fillId="2" borderId="77" xfId="23" applyNumberFormat="1" applyFont="1" applyFill="1" applyBorder="1" applyAlignment="1" applyProtection="1">
      <alignment vertical="center"/>
      <protection locked="0"/>
    </xf>
    <xf numFmtId="3" fontId="0" fillId="2" borderId="78" xfId="23" applyNumberFormat="1" applyFont="1" applyFill="1" applyBorder="1" applyAlignment="1" applyProtection="1">
      <alignment vertical="center"/>
      <protection locked="0"/>
    </xf>
    <xf numFmtId="3" fontId="0" fillId="2" borderId="79" xfId="23" applyNumberFormat="1" applyFont="1" applyFill="1" applyBorder="1" applyAlignment="1" applyProtection="1">
      <alignment vertical="center"/>
      <protection locked="0"/>
    </xf>
    <xf numFmtId="3" fontId="0" fillId="2" borderId="80" xfId="23" applyNumberFormat="1" applyFont="1" applyFill="1" applyBorder="1" applyAlignment="1" applyProtection="1">
      <alignment vertical="center"/>
      <protection locked="0"/>
    </xf>
    <xf numFmtId="3" fontId="0" fillId="2" borderId="81" xfId="23" applyNumberFormat="1" applyFont="1" applyFill="1" applyBorder="1" applyAlignment="1" applyProtection="1">
      <alignment vertical="center"/>
      <protection locked="0"/>
    </xf>
    <xf numFmtId="3" fontId="0" fillId="2" borderId="82" xfId="23" applyNumberFormat="1" applyFont="1" applyFill="1" applyBorder="1" applyAlignment="1" applyProtection="1">
      <alignment vertical="center"/>
      <protection locked="0"/>
    </xf>
    <xf numFmtId="3" fontId="1" fillId="2" borderId="16" xfId="23" applyNumberFormat="1" applyFont="1" applyFill="1" applyBorder="1" applyAlignment="1" applyProtection="1">
      <alignment vertical="center"/>
      <protection locked="0"/>
    </xf>
    <xf numFmtId="3" fontId="0" fillId="0" borderId="74" xfId="23" applyNumberFormat="1" applyFont="1" applyFill="1" applyBorder="1" applyAlignment="1" applyProtection="1">
      <alignment vertical="center"/>
      <protection/>
    </xf>
    <xf numFmtId="3" fontId="0" fillId="3" borderId="38" xfId="23" applyNumberFormat="1" applyFont="1" applyFill="1" applyBorder="1" applyAlignment="1" applyProtection="1">
      <alignment vertical="center"/>
      <protection/>
    </xf>
    <xf numFmtId="0" fontId="1" fillId="0" borderId="0" xfId="23" applyFont="1" applyFill="1" applyAlignment="1" applyProtection="1">
      <alignment vertical="center"/>
      <protection/>
    </xf>
    <xf numFmtId="0" fontId="17" fillId="0" borderId="0" xfId="23" applyFont="1" applyFill="1" applyBorder="1" applyAlignment="1" applyProtection="1">
      <alignment horizontal="center" vertical="center"/>
      <protection/>
    </xf>
    <xf numFmtId="0" fontId="1" fillId="0" borderId="0" xfId="23" applyFont="1" applyFill="1" applyBorder="1" applyAlignment="1" applyProtection="1">
      <alignment vertical="center"/>
      <protection/>
    </xf>
    <xf numFmtId="0" fontId="0" fillId="0" borderId="0" xfId="23" applyFont="1" applyFill="1" applyBorder="1" applyAlignment="1" applyProtection="1">
      <alignment vertical="center"/>
      <protection/>
    </xf>
    <xf numFmtId="0" fontId="1" fillId="0" borderId="0" xfId="23" applyFont="1" applyFill="1" applyBorder="1" applyAlignment="1" applyProtection="1">
      <alignment horizontal="right" vertical="center"/>
      <protection/>
    </xf>
    <xf numFmtId="0" fontId="2" fillId="0" borderId="16" xfId="23" applyFont="1" applyFill="1" applyBorder="1" applyAlignment="1" applyProtection="1">
      <alignment horizontal="center" vertical="center"/>
      <protection/>
    </xf>
    <xf numFmtId="0" fontId="0" fillId="0" borderId="83" xfId="23" applyFont="1" applyFill="1" applyBorder="1" applyAlignment="1" applyProtection="1">
      <alignment vertical="center"/>
      <protection/>
    </xf>
    <xf numFmtId="0" fontId="1" fillId="0" borderId="83" xfId="23" applyFont="1" applyFill="1" applyBorder="1" applyAlignment="1" applyProtection="1">
      <alignment horizontal="right" vertical="center"/>
      <protection/>
    </xf>
    <xf numFmtId="0" fontId="9" fillId="0" borderId="10" xfId="23" applyFont="1" applyFill="1" applyBorder="1" applyAlignment="1" applyProtection="1">
      <alignment vertical="center" wrapText="1"/>
      <protection/>
    </xf>
    <xf numFmtId="0" fontId="9" fillId="0" borderId="14" xfId="23" applyFont="1" applyFill="1" applyBorder="1" applyAlignment="1" applyProtection="1">
      <alignment vertical="center" wrapText="1"/>
      <protection/>
    </xf>
    <xf numFmtId="0" fontId="9" fillId="0" borderId="64" xfId="23" applyFont="1" applyFill="1" applyBorder="1" applyAlignment="1" applyProtection="1">
      <alignment vertical="center" wrapText="1"/>
      <protection/>
    </xf>
    <xf numFmtId="0" fontId="9" fillId="0" borderId="84" xfId="23" applyFont="1" applyFill="1" applyBorder="1" applyAlignment="1" applyProtection="1">
      <alignment vertical="center" wrapText="1"/>
      <protection/>
    </xf>
    <xf numFmtId="0" fontId="0" fillId="0" borderId="85" xfId="23" applyFont="1" applyFill="1" applyBorder="1" applyAlignment="1" applyProtection="1">
      <alignment vertical="center" wrapText="1"/>
      <protection/>
    </xf>
    <xf numFmtId="0" fontId="18" fillId="0" borderId="86" xfId="23" applyFont="1" applyFill="1" applyBorder="1" applyAlignment="1" applyProtection="1">
      <alignment vertical="center" wrapText="1"/>
      <protection/>
    </xf>
    <xf numFmtId="0" fontId="9" fillId="0" borderId="87" xfId="23" applyFont="1" applyFill="1" applyBorder="1" applyAlignment="1" applyProtection="1">
      <alignment vertical="center"/>
      <protection/>
    </xf>
    <xf numFmtId="0" fontId="9" fillId="0" borderId="11" xfId="23" applyFont="1" applyFill="1" applyBorder="1" applyAlignment="1" applyProtection="1">
      <alignment vertical="center"/>
      <protection/>
    </xf>
    <xf numFmtId="0" fontId="9" fillId="0" borderId="14" xfId="23" applyFont="1" applyFill="1" applyBorder="1" applyAlignment="1" applyProtection="1">
      <alignment vertical="center"/>
      <protection/>
    </xf>
    <xf numFmtId="0" fontId="9" fillId="0" borderId="53" xfId="23" applyFont="1" applyFill="1" applyBorder="1" applyAlignment="1" applyProtection="1">
      <alignment vertical="center"/>
      <protection/>
    </xf>
    <xf numFmtId="0" fontId="9" fillId="0" borderId="83" xfId="23" applyFont="1" applyFill="1" applyBorder="1" applyAlignment="1" applyProtection="1">
      <alignment vertical="center"/>
      <protection/>
    </xf>
    <xf numFmtId="0" fontId="18" fillId="0" borderId="88" xfId="23" applyFont="1" applyFill="1" applyBorder="1" applyAlignment="1" applyProtection="1">
      <alignment vertical="center"/>
      <protection/>
    </xf>
    <xf numFmtId="0" fontId="9" fillId="0" borderId="53" xfId="23" applyFont="1" applyFill="1" applyBorder="1" applyAlignment="1" applyProtection="1">
      <alignment horizontal="center" vertical="center"/>
      <protection/>
    </xf>
    <xf numFmtId="0" fontId="9" fillId="0" borderId="70" xfId="23" applyFont="1" applyFill="1" applyBorder="1" applyAlignment="1" applyProtection="1">
      <alignment horizontal="center" vertical="center"/>
      <protection/>
    </xf>
    <xf numFmtId="0" fontId="0" fillId="0" borderId="10" xfId="23" applyFont="1" applyFill="1" applyBorder="1" applyAlignment="1" applyProtection="1">
      <alignment vertical="center"/>
      <protection/>
    </xf>
    <xf numFmtId="0" fontId="0" fillId="0" borderId="11" xfId="23" applyFont="1" applyFill="1" applyBorder="1" applyAlignment="1" applyProtection="1">
      <alignment vertical="center"/>
      <protection/>
    </xf>
    <xf numFmtId="0" fontId="0" fillId="0" borderId="14" xfId="23" applyFont="1" applyFill="1" applyBorder="1" applyAlignment="1" applyProtection="1">
      <alignment horizontal="center" vertical="center"/>
      <protection/>
    </xf>
    <xf numFmtId="0" fontId="1" fillId="0" borderId="64" xfId="23" applyFont="1" applyFill="1" applyBorder="1" applyAlignment="1" applyProtection="1">
      <alignment vertical="center"/>
      <protection/>
    </xf>
    <xf numFmtId="0" fontId="0" fillId="0" borderId="21" xfId="23" applyFont="1" applyFill="1" applyBorder="1" applyAlignment="1" applyProtection="1">
      <alignment vertical="center"/>
      <protection/>
    </xf>
    <xf numFmtId="0" fontId="0" fillId="0" borderId="60" xfId="23" applyFont="1" applyFill="1" applyBorder="1" applyAlignment="1" applyProtection="1">
      <alignment vertical="center"/>
      <protection/>
    </xf>
    <xf numFmtId="3" fontId="1" fillId="0" borderId="64" xfId="23" applyNumberFormat="1" applyFont="1" applyFill="1" applyBorder="1" applyAlignment="1" applyProtection="1">
      <alignment vertical="center"/>
      <protection/>
    </xf>
    <xf numFmtId="3" fontId="1" fillId="3" borderId="17" xfId="23" applyNumberFormat="1" applyFont="1" applyFill="1" applyBorder="1" applyAlignment="1" applyProtection="1">
      <alignment vertical="center"/>
      <protection/>
    </xf>
    <xf numFmtId="3" fontId="1" fillId="0" borderId="16" xfId="23" applyNumberFormat="1" applyFont="1" applyFill="1" applyBorder="1" applyAlignment="1" applyProtection="1">
      <alignment vertical="center"/>
      <protection/>
    </xf>
    <xf numFmtId="3" fontId="1" fillId="3" borderId="16" xfId="23" applyNumberFormat="1" applyFont="1" applyFill="1" applyBorder="1" applyAlignment="1" applyProtection="1">
      <alignment vertical="center"/>
      <protection/>
    </xf>
    <xf numFmtId="3" fontId="1" fillId="0" borderId="21" xfId="23" applyNumberFormat="1" applyFont="1" applyFill="1" applyBorder="1" applyAlignment="1" applyProtection="1">
      <alignment vertical="center"/>
      <protection/>
    </xf>
    <xf numFmtId="0" fontId="0" fillId="0" borderId="89" xfId="23" applyFont="1" applyFill="1" applyBorder="1" applyAlignment="1" applyProtection="1">
      <alignment vertical="center"/>
      <protection/>
    </xf>
    <xf numFmtId="0" fontId="0" fillId="0" borderId="90" xfId="23" applyFont="1" applyFill="1" applyBorder="1" applyAlignment="1" applyProtection="1">
      <alignment vertical="center"/>
      <protection/>
    </xf>
    <xf numFmtId="0" fontId="0" fillId="0" borderId="91" xfId="23" applyFont="1" applyFill="1" applyBorder="1" applyAlignment="1" applyProtection="1">
      <alignment horizontal="center" vertical="center"/>
      <protection/>
    </xf>
    <xf numFmtId="0" fontId="0" fillId="0" borderId="48" xfId="23" applyFont="1" applyFill="1" applyBorder="1" applyAlignment="1" applyProtection="1">
      <alignment horizontal="center" vertical="center"/>
      <protection/>
    </xf>
    <xf numFmtId="0" fontId="0" fillId="0" borderId="92" xfId="23" applyFont="1" applyFill="1" applyBorder="1" applyAlignment="1" applyProtection="1">
      <alignment vertical="center"/>
      <protection/>
    </xf>
    <xf numFmtId="0" fontId="0" fillId="0" borderId="93" xfId="23" applyFont="1" applyFill="1" applyBorder="1" applyAlignment="1" applyProtection="1">
      <alignment vertical="center"/>
      <protection/>
    </xf>
    <xf numFmtId="3" fontId="0" fillId="3" borderId="6" xfId="23" applyNumberFormat="1" applyFont="1" applyFill="1" applyBorder="1" applyAlignment="1" applyProtection="1">
      <alignment vertical="center"/>
      <protection/>
    </xf>
    <xf numFmtId="0" fontId="0" fillId="0" borderId="94" xfId="23" applyFont="1" applyFill="1" applyBorder="1" applyAlignment="1" applyProtection="1">
      <alignment vertical="center"/>
      <protection/>
    </xf>
    <xf numFmtId="0" fontId="0" fillId="0" borderId="95" xfId="23" applyFont="1" applyFill="1" applyBorder="1" applyAlignment="1" applyProtection="1">
      <alignment vertical="center"/>
      <protection/>
    </xf>
    <xf numFmtId="0" fontId="0" fillId="0" borderId="96" xfId="23" applyFont="1" applyFill="1" applyBorder="1" applyAlignment="1" applyProtection="1">
      <alignment horizontal="center" vertical="center"/>
      <protection/>
    </xf>
    <xf numFmtId="0" fontId="0" fillId="0" borderId="97" xfId="23" applyFont="1" applyFill="1" applyBorder="1" applyAlignment="1" applyProtection="1">
      <alignment horizontal="center" vertical="center"/>
      <protection/>
    </xf>
    <xf numFmtId="0" fontId="0" fillId="0" borderId="98" xfId="23" applyFont="1" applyFill="1" applyBorder="1" applyAlignment="1" applyProtection="1">
      <alignment vertical="center"/>
      <protection/>
    </xf>
    <xf numFmtId="0" fontId="0" fillId="0" borderId="97" xfId="23" applyFont="1" applyFill="1" applyBorder="1" applyAlignment="1" applyProtection="1">
      <alignment vertical="center"/>
      <protection/>
    </xf>
    <xf numFmtId="0" fontId="0" fillId="0" borderId="99" xfId="23" applyFont="1" applyFill="1" applyBorder="1" applyAlignment="1" applyProtection="1">
      <alignment vertical="center"/>
      <protection/>
    </xf>
    <xf numFmtId="0" fontId="0" fillId="0" borderId="100" xfId="23" applyFont="1" applyFill="1" applyBorder="1" applyAlignment="1" applyProtection="1">
      <alignment vertical="center"/>
      <protection/>
    </xf>
    <xf numFmtId="0" fontId="0" fillId="0" borderId="101" xfId="23" applyFont="1" applyFill="1" applyBorder="1" applyAlignment="1" applyProtection="1">
      <alignment horizontal="center" vertical="center"/>
      <protection/>
    </xf>
    <xf numFmtId="0" fontId="0" fillId="0" borderId="53" xfId="23" applyFont="1" applyFill="1" applyBorder="1" applyAlignment="1" applyProtection="1">
      <alignment horizontal="center" vertical="center"/>
      <protection/>
    </xf>
    <xf numFmtId="0" fontId="0" fillId="0" borderId="102" xfId="23" applyFont="1" applyFill="1" applyBorder="1" applyAlignment="1" applyProtection="1">
      <alignment vertical="center"/>
      <protection/>
    </xf>
    <xf numFmtId="0" fontId="0" fillId="0" borderId="79" xfId="23" applyFont="1" applyFill="1" applyBorder="1" applyAlignment="1" applyProtection="1">
      <alignment vertical="center"/>
      <protection/>
    </xf>
    <xf numFmtId="3" fontId="0" fillId="3" borderId="44" xfId="23" applyNumberFormat="1" applyFont="1" applyFill="1" applyBorder="1" applyAlignment="1" applyProtection="1">
      <alignment vertical="center"/>
      <protection/>
    </xf>
    <xf numFmtId="0" fontId="0" fillId="0" borderId="103" xfId="23" applyFont="1" applyFill="1" applyBorder="1" applyAlignment="1" applyProtection="1">
      <alignment vertical="center"/>
      <protection/>
    </xf>
    <xf numFmtId="0" fontId="0" fillId="0" borderId="104" xfId="23" applyFont="1" applyFill="1" applyBorder="1" applyAlignment="1" applyProtection="1">
      <alignment vertical="center"/>
      <protection/>
    </xf>
    <xf numFmtId="0" fontId="0" fillId="0" borderId="75" xfId="23" applyFont="1" applyFill="1" applyBorder="1" applyAlignment="1" applyProtection="1">
      <alignment vertical="center"/>
      <protection/>
    </xf>
    <xf numFmtId="0" fontId="0" fillId="0" borderId="105" xfId="23" applyFont="1" applyFill="1" applyBorder="1" applyAlignment="1" applyProtection="1">
      <alignment vertical="center"/>
      <protection/>
    </xf>
    <xf numFmtId="0" fontId="0" fillId="0" borderId="106" xfId="23" applyFont="1" applyFill="1" applyBorder="1" applyAlignment="1" applyProtection="1">
      <alignment vertical="center"/>
      <protection/>
    </xf>
    <xf numFmtId="0" fontId="0" fillId="0" borderId="51" xfId="23" applyFont="1" applyFill="1" applyBorder="1" applyAlignment="1" applyProtection="1">
      <alignment vertical="center"/>
      <protection/>
    </xf>
    <xf numFmtId="0" fontId="0" fillId="0" borderId="52" xfId="23" applyFont="1" applyFill="1" applyBorder="1" applyAlignment="1" applyProtection="1">
      <alignment vertical="center"/>
      <protection/>
    </xf>
    <xf numFmtId="0" fontId="0" fillId="0" borderId="9" xfId="23" applyFont="1" applyFill="1" applyBorder="1" applyAlignment="1" applyProtection="1">
      <alignment horizontal="center" vertical="center"/>
      <protection/>
    </xf>
    <xf numFmtId="0" fontId="1" fillId="0" borderId="17" xfId="23" applyFont="1" applyFill="1" applyBorder="1" applyAlignment="1" applyProtection="1">
      <alignment vertical="center"/>
      <protection/>
    </xf>
    <xf numFmtId="0" fontId="0" fillId="0" borderId="20" xfId="23" applyFont="1" applyFill="1" applyBorder="1" applyAlignment="1" applyProtection="1">
      <alignment vertical="center"/>
      <protection/>
    </xf>
    <xf numFmtId="0" fontId="0" fillId="0" borderId="18" xfId="23" applyFont="1" applyFill="1" applyBorder="1" applyAlignment="1" applyProtection="1">
      <alignment vertical="center"/>
      <protection/>
    </xf>
    <xf numFmtId="3" fontId="1" fillId="0" borderId="17" xfId="23" applyNumberFormat="1" applyFont="1" applyFill="1" applyBorder="1" applyAlignment="1" applyProtection="1">
      <alignment vertical="center"/>
      <protection/>
    </xf>
    <xf numFmtId="0" fontId="0" fillId="0" borderId="107" xfId="23" applyFont="1" applyFill="1" applyBorder="1" applyAlignment="1" applyProtection="1">
      <alignment vertical="center"/>
      <protection/>
    </xf>
    <xf numFmtId="0" fontId="0" fillId="0" borderId="108" xfId="23" applyFont="1" applyFill="1" applyBorder="1" applyAlignment="1" applyProtection="1">
      <alignment vertical="center"/>
      <protection/>
    </xf>
    <xf numFmtId="0" fontId="0" fillId="0" borderId="109" xfId="23" applyFont="1" applyFill="1" applyBorder="1" applyAlignment="1" applyProtection="1">
      <alignment horizontal="center" vertical="center"/>
      <protection/>
    </xf>
    <xf numFmtId="0" fontId="0" fillId="0" borderId="0" xfId="23" applyFont="1" applyFill="1" applyBorder="1" applyAlignment="1" applyProtection="1">
      <alignment horizontal="center" vertical="center"/>
      <protection/>
    </xf>
    <xf numFmtId="3" fontId="1" fillId="0" borderId="0" xfId="23" applyNumberFormat="1" applyFont="1" applyFill="1" applyBorder="1" applyAlignment="1" applyProtection="1">
      <alignment vertical="center"/>
      <protection/>
    </xf>
    <xf numFmtId="0" fontId="7" fillId="0" borderId="0" xfId="23" applyFont="1" applyFill="1" applyAlignment="1" applyProtection="1">
      <alignment vertical="center"/>
      <protection/>
    </xf>
    <xf numFmtId="0" fontId="0" fillId="0" borderId="64" xfId="23" applyFont="1" applyFill="1" applyBorder="1" applyAlignment="1" applyProtection="1">
      <alignment horizontal="center" vertical="center" wrapText="1"/>
      <protection/>
    </xf>
    <xf numFmtId="0" fontId="0" fillId="0" borderId="16" xfId="23" applyFont="1" applyFill="1" applyBorder="1" applyAlignment="1" applyProtection="1">
      <alignment horizontal="center" vertical="center" wrapText="1"/>
      <protection/>
    </xf>
    <xf numFmtId="0" fontId="0" fillId="0" borderId="103" xfId="23" applyFont="1" applyFill="1" applyBorder="1" applyAlignment="1" applyProtection="1">
      <alignment horizontal="right" vertical="center"/>
      <protection/>
    </xf>
    <xf numFmtId="0" fontId="0" fillId="0" borderId="48" xfId="23" applyFont="1" applyFill="1" applyBorder="1" applyAlignment="1" applyProtection="1">
      <alignment horizontal="right" vertical="center"/>
      <protection/>
    </xf>
    <xf numFmtId="3" fontId="0" fillId="3" borderId="33" xfId="23" applyNumberFormat="1" applyFont="1" applyFill="1" applyBorder="1" applyAlignment="1" applyProtection="1">
      <alignment vertical="center"/>
      <protection/>
    </xf>
    <xf numFmtId="3" fontId="0" fillId="3" borderId="48" xfId="23" applyNumberFormat="1" applyFont="1" applyFill="1" applyBorder="1" applyAlignment="1" applyProtection="1">
      <alignment vertical="center"/>
      <protection/>
    </xf>
    <xf numFmtId="0" fontId="0" fillId="0" borderId="110" xfId="23" applyFont="1" applyFill="1" applyBorder="1" applyAlignment="1" applyProtection="1">
      <alignment vertical="center"/>
      <protection/>
    </xf>
    <xf numFmtId="0" fontId="0" fillId="0" borderId="111" xfId="23" applyFont="1" applyFill="1" applyBorder="1" applyAlignment="1" applyProtection="1">
      <alignment vertical="center"/>
      <protection/>
    </xf>
    <xf numFmtId="0" fontId="0" fillId="0" borderId="112" xfId="23" applyFont="1" applyFill="1" applyBorder="1" applyAlignment="1" applyProtection="1">
      <alignment vertical="center"/>
      <protection/>
    </xf>
    <xf numFmtId="3" fontId="0" fillId="2" borderId="113" xfId="23" applyNumberFormat="1" applyFont="1" applyFill="1" applyBorder="1" applyAlignment="1" applyProtection="1">
      <alignment vertical="center"/>
      <protection locked="0"/>
    </xf>
    <xf numFmtId="3" fontId="0" fillId="2" borderId="112" xfId="23" applyNumberFormat="1" applyFont="1" applyFill="1" applyBorder="1" applyAlignment="1" applyProtection="1">
      <alignment vertical="center"/>
      <protection locked="0"/>
    </xf>
    <xf numFmtId="3" fontId="0" fillId="2" borderId="48" xfId="23" applyNumberFormat="1" applyFont="1" applyFill="1" applyBorder="1" applyAlignment="1" applyProtection="1">
      <alignment vertical="center"/>
      <protection locked="0"/>
    </xf>
    <xf numFmtId="3" fontId="0" fillId="3" borderId="114" xfId="23" applyNumberFormat="1" applyFont="1" applyFill="1" applyBorder="1" applyAlignment="1" applyProtection="1">
      <alignment vertical="center"/>
      <protection/>
    </xf>
    <xf numFmtId="0" fontId="0" fillId="0" borderId="115" xfId="23" applyFont="1" applyFill="1" applyBorder="1" applyAlignment="1" applyProtection="1">
      <alignment horizontal="left" vertical="center"/>
      <protection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Border="1" applyAlignment="1">
      <alignment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/>
      <protection locked="0"/>
    </xf>
    <xf numFmtId="3" fontId="0" fillId="2" borderId="1" xfId="0" applyNumberForma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justify" vertical="top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3" fontId="0" fillId="2" borderId="37" xfId="0" applyNumberFormat="1" applyFont="1" applyFill="1" applyBorder="1" applyAlignment="1" applyProtection="1">
      <alignment vertical="center"/>
      <protection locked="0"/>
    </xf>
    <xf numFmtId="3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37" xfId="0" applyFont="1" applyFill="1" applyBorder="1" applyAlignment="1" applyProtection="1">
      <alignment vertical="center" wrapText="1"/>
      <protection locked="0"/>
    </xf>
    <xf numFmtId="0" fontId="0" fillId="2" borderId="27" xfId="0" applyFont="1" applyFill="1" applyBorder="1" applyAlignment="1" applyProtection="1">
      <alignment vertical="center"/>
      <protection locked="0"/>
    </xf>
    <xf numFmtId="0" fontId="0" fillId="2" borderId="37" xfId="0" applyFont="1" applyFill="1" applyBorder="1" applyAlignment="1" applyProtection="1">
      <alignment vertical="center"/>
      <protection locked="0"/>
    </xf>
    <xf numFmtId="0" fontId="0" fillId="2" borderId="42" xfId="0" applyFont="1" applyFill="1" applyBorder="1" applyAlignment="1" applyProtection="1">
      <alignment vertical="center"/>
      <protection locked="0"/>
    </xf>
    <xf numFmtId="3" fontId="0" fillId="2" borderId="42" xfId="0" applyNumberFormat="1" applyFont="1" applyFill="1" applyBorder="1" applyAlignment="1" applyProtection="1">
      <alignment vertical="center"/>
      <protection locked="0"/>
    </xf>
    <xf numFmtId="3" fontId="0" fillId="2" borderId="4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vertical="center"/>
      <protection/>
    </xf>
    <xf numFmtId="0" fontId="0" fillId="0" borderId="116" xfId="0" applyFont="1" applyBorder="1" applyAlignment="1" applyProtection="1">
      <alignment vertical="center"/>
      <protection/>
    </xf>
    <xf numFmtId="3" fontId="0" fillId="0" borderId="52" xfId="0" applyNumberFormat="1" applyFont="1" applyBorder="1" applyAlignment="1" applyProtection="1">
      <alignment vertical="center"/>
      <protection/>
    </xf>
    <xf numFmtId="3" fontId="0" fillId="0" borderId="9" xfId="0" applyNumberFormat="1" applyFont="1" applyBorder="1" applyAlignment="1" applyProtection="1">
      <alignment vertical="center"/>
      <protection/>
    </xf>
    <xf numFmtId="3" fontId="0" fillId="0" borderId="1" xfId="0" applyNumberFormat="1" applyFont="1" applyBorder="1" applyAlignment="1" applyProtection="1">
      <alignment vertical="center"/>
      <protection/>
    </xf>
    <xf numFmtId="3" fontId="0" fillId="0" borderId="39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4" borderId="0" xfId="0" applyFont="1" applyFill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vertical="center" wrapText="1"/>
      <protection/>
    </xf>
    <xf numFmtId="0" fontId="0" fillId="0" borderId="59" xfId="0" applyFont="1" applyBorder="1" applyAlignment="1" applyProtection="1">
      <alignment vertical="center"/>
      <protection/>
    </xf>
    <xf numFmtId="3" fontId="0" fillId="0" borderId="37" xfId="0" applyNumberFormat="1" applyFont="1" applyBorder="1" applyAlignment="1" applyProtection="1">
      <alignment vertical="center"/>
      <protection/>
    </xf>
    <xf numFmtId="3" fontId="0" fillId="0" borderId="42" xfId="0" applyNumberFormat="1" applyFont="1" applyBorder="1" applyAlignment="1" applyProtection="1">
      <alignment vertical="center"/>
      <protection/>
    </xf>
    <xf numFmtId="3" fontId="0" fillId="0" borderId="54" xfId="0" applyNumberFormat="1" applyFont="1" applyBorder="1" applyAlignment="1" applyProtection="1">
      <alignment vertical="center"/>
      <protection/>
    </xf>
    <xf numFmtId="3" fontId="0" fillId="2" borderId="42" xfId="0" applyNumberFormat="1" applyFont="1" applyFill="1" applyBorder="1" applyAlignment="1" applyProtection="1">
      <alignment horizontal="center" vertical="center"/>
      <protection locked="0"/>
    </xf>
    <xf numFmtId="3" fontId="0" fillId="2" borderId="43" xfId="0" applyNumberFormat="1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vertical="center"/>
      <protection locked="0"/>
    </xf>
    <xf numFmtId="0" fontId="0" fillId="2" borderId="38" xfId="0" applyFont="1" applyFill="1" applyBorder="1" applyAlignment="1" applyProtection="1">
      <alignment vertical="center"/>
      <protection locked="0"/>
    </xf>
    <xf numFmtId="0" fontId="0" fillId="2" borderId="114" xfId="0" applyFont="1" applyFill="1" applyBorder="1" applyAlignment="1" applyProtection="1">
      <alignment vertical="center"/>
      <protection locked="0"/>
    </xf>
    <xf numFmtId="0" fontId="0" fillId="0" borderId="56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54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3" fontId="0" fillId="2" borderId="61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2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8" xfId="0" applyNumberFormat="1" applyFont="1" applyBorder="1" applyAlignment="1" applyProtection="1">
      <alignment horizontal="right" vertical="center" wrapText="1"/>
      <protection/>
    </xf>
    <xf numFmtId="3" fontId="0" fillId="2" borderId="55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7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62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2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1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justify" vertical="center"/>
      <protection/>
    </xf>
    <xf numFmtId="3" fontId="0" fillId="0" borderId="39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3" fontId="0" fillId="0" borderId="14" xfId="0" applyNumberFormat="1" applyFont="1" applyBorder="1" applyAlignment="1" applyProtection="1">
      <alignment horizontal="right" vertical="center" wrapText="1"/>
      <protection/>
    </xf>
    <xf numFmtId="0" fontId="1" fillId="5" borderId="0" xfId="0" applyFont="1" applyFill="1" applyBorder="1" applyAlignment="1">
      <alignment horizontal="left" vertical="center"/>
    </xf>
    <xf numFmtId="0" fontId="5" fillId="5" borderId="0" xfId="20" applyFont="1" applyFill="1" applyBorder="1" applyAlignment="1">
      <alignment horizontal="right"/>
      <protection/>
    </xf>
    <xf numFmtId="0" fontId="0" fillId="5" borderId="0" xfId="0" applyFont="1" applyFill="1" applyBorder="1" applyAlignment="1">
      <alignment horizontal="left"/>
    </xf>
    <xf numFmtId="2" fontId="0" fillId="5" borderId="0" xfId="0" applyNumberFormat="1" applyFont="1" applyFill="1" applyBorder="1" applyAlignment="1">
      <alignment/>
    </xf>
    <xf numFmtId="0" fontId="0" fillId="5" borderId="0" xfId="0" applyFont="1" applyFill="1" applyBorder="1" applyAlignment="1">
      <alignment horizontal="right"/>
    </xf>
    <xf numFmtId="49" fontId="0" fillId="5" borderId="0" xfId="0" applyNumberFormat="1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top" wrapText="1"/>
    </xf>
    <xf numFmtId="49" fontId="23" fillId="0" borderId="23" xfId="0" applyNumberFormat="1" applyFont="1" applyBorder="1" applyAlignment="1">
      <alignment horizontal="center" vertical="top" wrapText="1"/>
    </xf>
    <xf numFmtId="49" fontId="23" fillId="0" borderId="27" xfId="0" applyNumberFormat="1" applyFont="1" applyBorder="1" applyAlignment="1">
      <alignment horizontal="center" vertical="top" wrapText="1"/>
    </xf>
    <xf numFmtId="0" fontId="0" fillId="0" borderId="38" xfId="0" applyFont="1" applyBorder="1" applyAlignment="1">
      <alignment vertical="top" wrapText="1"/>
    </xf>
    <xf numFmtId="49" fontId="0" fillId="0" borderId="30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4" fontId="23" fillId="0" borderId="1" xfId="0" applyNumberFormat="1" applyFont="1" applyBorder="1" applyAlignment="1">
      <alignment horizontal="right"/>
    </xf>
    <xf numFmtId="4" fontId="23" fillId="0" borderId="9" xfId="0" applyNumberFormat="1" applyFont="1" applyBorder="1" applyAlignment="1">
      <alignment horizontal="right"/>
    </xf>
    <xf numFmtId="4" fontId="23" fillId="0" borderId="39" xfId="0" applyNumberFormat="1" applyFont="1" applyBorder="1" applyAlignment="1">
      <alignment horizontal="right"/>
    </xf>
    <xf numFmtId="4" fontId="0" fillId="2" borderId="1" xfId="0" applyNumberFormat="1" applyFont="1" applyFill="1" applyBorder="1" applyAlignment="1" applyProtection="1">
      <alignment horizontal="right"/>
      <protection locked="0"/>
    </xf>
    <xf numFmtId="4" fontId="0" fillId="2" borderId="39" xfId="0" applyNumberFormat="1" applyFont="1" applyFill="1" applyBorder="1" applyAlignment="1" applyProtection="1">
      <alignment horizontal="right"/>
      <protection locked="0"/>
    </xf>
    <xf numFmtId="0" fontId="0" fillId="0" borderId="38" xfId="0" applyFont="1" applyBorder="1" applyAlignment="1">
      <alignment horizontal="left" vertical="top" wrapText="1"/>
    </xf>
    <xf numFmtId="0" fontId="23" fillId="0" borderId="0" xfId="0" applyFont="1" applyBorder="1" applyAlignment="1">
      <alignment/>
    </xf>
    <xf numFmtId="0" fontId="5" fillId="0" borderId="38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49" fontId="0" fillId="0" borderId="41" xfId="0" applyNumberFormat="1" applyFont="1" applyBorder="1" applyAlignment="1">
      <alignment horizontal="center" vertical="top" wrapText="1"/>
    </xf>
    <xf numFmtId="49" fontId="0" fillId="0" borderId="42" xfId="0" applyNumberFormat="1" applyFont="1" applyBorder="1" applyAlignment="1">
      <alignment horizontal="center" vertical="top" wrapText="1"/>
    </xf>
    <xf numFmtId="4" fontId="0" fillId="2" borderId="42" xfId="0" applyNumberFormat="1" applyFont="1" applyFill="1" applyBorder="1" applyAlignment="1" applyProtection="1">
      <alignment horizontal="right"/>
      <protection locked="0"/>
    </xf>
    <xf numFmtId="4" fontId="0" fillId="2" borderId="54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Border="1" applyAlignment="1">
      <alignment horizontal="left" vertical="top" wrapText="1"/>
    </xf>
    <xf numFmtId="49" fontId="0" fillId="0" borderId="51" xfId="0" applyNumberFormat="1" applyFont="1" applyBorder="1" applyAlignment="1">
      <alignment horizontal="center" vertical="top" wrapText="1"/>
    </xf>
    <xf numFmtId="49" fontId="0" fillId="0" borderId="52" xfId="0" applyNumberFormat="1" applyFont="1" applyBorder="1" applyAlignment="1">
      <alignment horizontal="center" vertical="top" wrapText="1"/>
    </xf>
    <xf numFmtId="4" fontId="23" fillId="0" borderId="52" xfId="0" applyNumberFormat="1" applyFont="1" applyBorder="1" applyAlignment="1">
      <alignment horizontal="right"/>
    </xf>
    <xf numFmtId="4" fontId="23" fillId="0" borderId="41" xfId="0" applyNumberFormat="1" applyFont="1" applyBorder="1" applyAlignment="1">
      <alignment horizontal="right"/>
    </xf>
    <xf numFmtId="4" fontId="23" fillId="0" borderId="54" xfId="0" applyNumberFormat="1" applyFont="1" applyBorder="1" applyAlignment="1">
      <alignment horizontal="right"/>
    </xf>
    <xf numFmtId="0" fontId="1" fillId="0" borderId="16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26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24" xfId="0" applyNumberFormat="1" applyFont="1" applyBorder="1" applyAlignment="1">
      <alignment horizontal="center" vertical="top" wrapText="1"/>
    </xf>
    <xf numFmtId="4" fontId="23" fillId="0" borderId="24" xfId="0" applyNumberFormat="1" applyFont="1" applyBorder="1" applyAlignment="1">
      <alignment horizontal="right"/>
    </xf>
    <xf numFmtId="4" fontId="23" fillId="0" borderId="28" xfId="0" applyNumberFormat="1" applyFont="1" applyBorder="1" applyAlignment="1">
      <alignment horizontal="right"/>
    </xf>
    <xf numFmtId="4" fontId="23" fillId="2" borderId="1" xfId="0" applyNumberFormat="1" applyFont="1" applyFill="1" applyBorder="1" applyAlignment="1" applyProtection="1">
      <alignment horizontal="right"/>
      <protection locked="0"/>
    </xf>
    <xf numFmtId="4" fontId="23" fillId="2" borderId="39" xfId="0" applyNumberFormat="1" applyFont="1" applyFill="1" applyBorder="1" applyAlignment="1" applyProtection="1">
      <alignment horizontal="right"/>
      <protection locked="0"/>
    </xf>
    <xf numFmtId="0" fontId="0" fillId="0" borderId="38" xfId="0" applyFont="1" applyBorder="1" applyAlignment="1">
      <alignment vertical="top"/>
    </xf>
    <xf numFmtId="49" fontId="0" fillId="0" borderId="56" xfId="0" applyNumberFormat="1" applyFont="1" applyBorder="1" applyAlignment="1">
      <alignment horizontal="center" vertical="top" wrapText="1"/>
    </xf>
    <xf numFmtId="4" fontId="23" fillId="0" borderId="4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vertical="top" wrapText="1"/>
    </xf>
    <xf numFmtId="0" fontId="22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/>
    </xf>
    <xf numFmtId="0" fontId="1" fillId="0" borderId="33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4" fontId="23" fillId="0" borderId="52" xfId="0" applyNumberFormat="1" applyFont="1" applyBorder="1" applyAlignment="1">
      <alignment horizontal="right" vertical="center"/>
    </xf>
    <xf numFmtId="4" fontId="23" fillId="0" borderId="9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4" fontId="0" fillId="2" borderId="39" xfId="0" applyNumberFormat="1" applyFont="1" applyFill="1" applyBorder="1" applyAlignment="1" applyProtection="1">
      <alignment horizontal="right" vertical="center"/>
      <protection locked="0"/>
    </xf>
    <xf numFmtId="4" fontId="23" fillId="0" borderId="1" xfId="0" applyNumberFormat="1" applyFont="1" applyBorder="1" applyAlignment="1">
      <alignment horizontal="right" vertical="center"/>
    </xf>
    <xf numFmtId="4" fontId="23" fillId="0" borderId="39" xfId="0" applyNumberFormat="1" applyFont="1" applyBorder="1" applyAlignment="1">
      <alignment horizontal="right" vertical="center"/>
    </xf>
    <xf numFmtId="4" fontId="0" fillId="2" borderId="32" xfId="0" applyNumberFormat="1" applyFont="1" applyFill="1" applyBorder="1" applyAlignment="1" applyProtection="1">
      <alignment horizontal="right" vertical="center"/>
      <protection locked="0"/>
    </xf>
    <xf numFmtId="4" fontId="0" fillId="2" borderId="58" xfId="0" applyNumberFormat="1" applyFont="1" applyFill="1" applyBorder="1" applyAlignment="1" applyProtection="1">
      <alignment horizontal="right" vertical="center"/>
      <protection locked="0"/>
    </xf>
    <xf numFmtId="49" fontId="0" fillId="0" borderId="37" xfId="0" applyNumberFormat="1" applyFont="1" applyBorder="1" applyAlignment="1">
      <alignment horizontal="center" vertical="center"/>
    </xf>
    <xf numFmtId="4" fontId="0" fillId="2" borderId="24" xfId="0" applyNumberFormat="1" applyFont="1" applyFill="1" applyBorder="1" applyAlignment="1" applyProtection="1">
      <alignment horizontal="right" vertical="center"/>
      <protection locked="0"/>
    </xf>
    <xf numFmtId="4" fontId="0" fillId="2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 applyProtection="1">
      <alignment horizontal="right" vertical="center"/>
      <protection/>
    </xf>
    <xf numFmtId="4" fontId="23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44" xfId="0" applyFont="1" applyBorder="1" applyAlignment="1">
      <alignment vertical="center"/>
    </xf>
    <xf numFmtId="0" fontId="0" fillId="0" borderId="56" xfId="0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/>
    </xf>
    <xf numFmtId="4" fontId="23" fillId="0" borderId="42" xfId="0" applyNumberFormat="1" applyFont="1" applyBorder="1" applyAlignment="1">
      <alignment horizontal="right" vertical="center"/>
    </xf>
    <xf numFmtId="4" fontId="23" fillId="0" borderId="54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4" fontId="11" fillId="0" borderId="52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4" fontId="23" fillId="0" borderId="1" xfId="0" applyNumberFormat="1" applyFont="1" applyBorder="1" applyAlignment="1" applyProtection="1">
      <alignment horizontal="right" vertical="center"/>
      <protection/>
    </xf>
    <xf numFmtId="4" fontId="23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2" fontId="1" fillId="0" borderId="7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vertical="center"/>
    </xf>
    <xf numFmtId="49" fontId="0" fillId="0" borderId="51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right" vertical="center"/>
    </xf>
    <xf numFmtId="49" fontId="0" fillId="0" borderId="5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5" borderId="0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center" vertical="center"/>
      <protection/>
    </xf>
    <xf numFmtId="0" fontId="5" fillId="5" borderId="0" xfId="0" applyFont="1" applyFill="1" applyBorder="1" applyAlignment="1" applyProtection="1">
      <alignment/>
      <protection/>
    </xf>
    <xf numFmtId="14" fontId="2" fillId="5" borderId="0" xfId="0" applyNumberFormat="1" applyFont="1" applyFill="1" applyBorder="1" applyAlignment="1" applyProtection="1">
      <alignment horizontal="right"/>
      <protection/>
    </xf>
    <xf numFmtId="0" fontId="1" fillId="5" borderId="13" xfId="0" applyFont="1" applyFill="1" applyBorder="1" applyAlignment="1" applyProtection="1">
      <alignment horizontal="center" vertical="center"/>
      <protection/>
    </xf>
    <xf numFmtId="0" fontId="1" fillId="5" borderId="45" xfId="0" applyFont="1" applyFill="1" applyBorder="1" applyAlignment="1" applyProtection="1">
      <alignment horizontal="center" vertical="center"/>
      <protection/>
    </xf>
    <xf numFmtId="0" fontId="1" fillId="5" borderId="34" xfId="0" applyFont="1" applyFill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3" fontId="1" fillId="0" borderId="50" xfId="0" applyNumberFormat="1" applyFont="1" applyBorder="1" applyAlignment="1" applyProtection="1">
      <alignment horizontal="right" wrapText="1"/>
      <protection/>
    </xf>
    <xf numFmtId="3" fontId="1" fillId="0" borderId="36" xfId="0" applyNumberFormat="1" applyFont="1" applyBorder="1" applyAlignment="1" applyProtection="1">
      <alignment horizontal="right" wrapText="1"/>
      <protection/>
    </xf>
    <xf numFmtId="0" fontId="1" fillId="5" borderId="65" xfId="0" applyFont="1" applyFill="1" applyBorder="1" applyAlignment="1" applyProtection="1">
      <alignment vertical="center"/>
      <protection/>
    </xf>
    <xf numFmtId="0" fontId="0" fillId="5" borderId="116" xfId="0" applyFont="1" applyFill="1" applyBorder="1" applyAlignment="1" applyProtection="1">
      <alignment vertical="center"/>
      <protection/>
    </xf>
    <xf numFmtId="0" fontId="0" fillId="5" borderId="57" xfId="0" applyFont="1" applyFill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3" fontId="0" fillId="0" borderId="52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5" borderId="66" xfId="0" applyFont="1" applyFill="1" applyBorder="1" applyAlignment="1" applyProtection="1">
      <alignment vertical="center"/>
      <protection/>
    </xf>
    <xf numFmtId="0" fontId="0" fillId="5" borderId="59" xfId="0" applyFont="1" applyFill="1" applyBorder="1" applyAlignment="1" applyProtection="1">
      <alignment vertical="center"/>
      <protection/>
    </xf>
    <xf numFmtId="0" fontId="0" fillId="5" borderId="29" xfId="0" applyFont="1" applyFill="1" applyBorder="1" applyAlignment="1" applyProtection="1">
      <alignment vertical="center"/>
      <protection/>
    </xf>
    <xf numFmtId="3" fontId="0" fillId="0" borderId="39" xfId="0" applyNumberFormat="1" applyFont="1" applyFill="1" applyBorder="1" applyAlignment="1" applyProtection="1">
      <alignment horizontal="right" vertical="center"/>
      <protection/>
    </xf>
    <xf numFmtId="3" fontId="0" fillId="2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1" fillId="5" borderId="59" xfId="0" applyFont="1" applyFill="1" applyBorder="1" applyAlignment="1" applyProtection="1">
      <alignment horizontal="right" vertical="center"/>
      <protection/>
    </xf>
    <xf numFmtId="3" fontId="0" fillId="2" borderId="29" xfId="0" applyNumberFormat="1" applyFont="1" applyFill="1" applyBorder="1" applyAlignment="1" applyProtection="1">
      <alignment horizontal="right" vertical="center"/>
      <protection locked="0"/>
    </xf>
    <xf numFmtId="0" fontId="1" fillId="5" borderId="66" xfId="0" applyFont="1" applyFill="1" applyBorder="1" applyAlignment="1" applyProtection="1">
      <alignment vertical="center"/>
      <protection/>
    </xf>
    <xf numFmtId="0" fontId="0" fillId="5" borderId="59" xfId="0" applyFont="1" applyFill="1" applyBorder="1" applyAlignment="1" applyProtection="1">
      <alignment horizontal="right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3" fontId="0" fillId="2" borderId="58" xfId="0" applyNumberFormat="1" applyFont="1" applyFill="1" applyBorder="1" applyAlignment="1" applyProtection="1">
      <alignment horizontal="right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3" fontId="1" fillId="0" borderId="11" xfId="0" applyNumberFormat="1" applyFont="1" applyBorder="1" applyAlignment="1" applyProtection="1">
      <alignment horizontal="right" wrapText="1"/>
      <protection/>
    </xf>
    <xf numFmtId="3" fontId="1" fillId="0" borderId="14" xfId="0" applyNumberFormat="1" applyFont="1" applyBorder="1" applyAlignment="1" applyProtection="1">
      <alignment horizontal="right" wrapText="1"/>
      <protection/>
    </xf>
    <xf numFmtId="3" fontId="0" fillId="2" borderId="24" xfId="0" applyNumberFormat="1" applyFont="1" applyFill="1" applyBorder="1" applyAlignment="1" applyProtection="1">
      <alignment horizontal="right" vertical="center"/>
      <protection locked="0"/>
    </xf>
    <xf numFmtId="3" fontId="0" fillId="2" borderId="28" xfId="0" applyNumberFormat="1" applyFont="1" applyFill="1" applyBorder="1" applyAlignment="1" applyProtection="1">
      <alignment horizontal="right" vertical="center"/>
      <protection locked="0"/>
    </xf>
    <xf numFmtId="0" fontId="0" fillId="5" borderId="65" xfId="0" applyFont="1" applyFill="1" applyBorder="1" applyAlignment="1" applyProtection="1">
      <alignment vertical="center"/>
      <protection/>
    </xf>
    <xf numFmtId="0" fontId="0" fillId="5" borderId="116" xfId="0" applyFont="1" applyFill="1" applyBorder="1" applyAlignment="1" applyProtection="1">
      <alignment horizontal="right" vertical="center"/>
      <protection/>
    </xf>
    <xf numFmtId="0" fontId="0" fillId="5" borderId="118" xfId="0" applyFont="1" applyFill="1" applyBorder="1" applyAlignment="1" applyProtection="1">
      <alignment vertical="center"/>
      <protection/>
    </xf>
    <xf numFmtId="0" fontId="0" fillId="5" borderId="119" xfId="0" applyFont="1" applyFill="1" applyBorder="1" applyAlignment="1" applyProtection="1">
      <alignment vertical="center"/>
      <protection/>
    </xf>
    <xf numFmtId="0" fontId="0" fillId="5" borderId="40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" fontId="0" fillId="0" borderId="19" xfId="0" applyNumberFormat="1" applyFont="1" applyBorder="1" applyAlignment="1" applyProtection="1">
      <alignment horizontal="right" vertical="center"/>
      <protection/>
    </xf>
    <xf numFmtId="3" fontId="0" fillId="0" borderId="3" xfId="0" applyNumberFormat="1" applyFont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83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3" fontId="0" fillId="2" borderId="42" xfId="0" applyNumberFormat="1" applyFont="1" applyFill="1" applyBorder="1" applyAlignment="1" applyProtection="1">
      <alignment horizontal="right" vertical="center"/>
      <protection locked="0"/>
    </xf>
    <xf numFmtId="3" fontId="0" fillId="2" borderId="5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right" vertical="center"/>
    </xf>
    <xf numFmtId="0" fontId="1" fillId="6" borderId="37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68" xfId="0" applyFont="1" applyBorder="1" applyAlignment="1" applyProtection="1">
      <alignment horizontal="center" vertical="center" textRotation="90"/>
      <protection/>
    </xf>
    <xf numFmtId="0" fontId="0" fillId="0" borderId="87" xfId="0" applyFont="1" applyBorder="1" applyAlignment="1">
      <alignment horizontal="center" vertical="center" textRotation="90"/>
    </xf>
    <xf numFmtId="0" fontId="0" fillId="0" borderId="68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wrapText="1"/>
    </xf>
    <xf numFmtId="0" fontId="0" fillId="0" borderId="87" xfId="0" applyFont="1" applyBorder="1" applyAlignment="1" applyProtection="1">
      <alignment horizontal="center" vertical="center" textRotation="90"/>
      <protection/>
    </xf>
    <xf numFmtId="0" fontId="1" fillId="0" borderId="15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textRotation="90"/>
      <protection/>
    </xf>
    <xf numFmtId="0" fontId="0" fillId="5" borderId="0" xfId="20" applyFont="1" applyFill="1" applyBorder="1" applyAlignment="1">
      <alignment horizontal="left"/>
      <protection/>
    </xf>
    <xf numFmtId="0" fontId="0" fillId="5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1" fillId="0" borderId="64" xfId="0" applyFont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21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0" borderId="3" xfId="0" applyFont="1" applyBorder="1" applyAlignment="1" applyProtection="1">
      <alignment horizontal="center" wrapText="1"/>
      <protection/>
    </xf>
    <xf numFmtId="0" fontId="1" fillId="0" borderId="47" xfId="0" applyFont="1" applyBorder="1" applyAlignment="1" applyProtection="1">
      <alignment horizontal="center" wrapText="1"/>
      <protection/>
    </xf>
    <xf numFmtId="0" fontId="1" fillId="0" borderId="117" xfId="0" applyFont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69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69" xfId="0" applyFont="1" applyBorder="1" applyAlignment="1" applyProtection="1">
      <alignment horizontal="center" wrapText="1"/>
      <protection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9" xfId="0" applyFont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right" vertical="center"/>
      <protection/>
    </xf>
    <xf numFmtId="0" fontId="0" fillId="0" borderId="34" xfId="0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1" fillId="0" borderId="2" xfId="0" applyFont="1" applyBorder="1" applyAlignment="1">
      <alignment horizontal="center" vertical="center" textRotation="90"/>
    </xf>
    <xf numFmtId="0" fontId="1" fillId="0" borderId="87" xfId="0" applyFont="1" applyBorder="1" applyAlignment="1">
      <alignment horizontal="center" vertical="center" textRotation="90"/>
    </xf>
    <xf numFmtId="0" fontId="1" fillId="0" borderId="68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1" fillId="0" borderId="32" xfId="0" applyFont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17" xfId="0" applyFont="1" applyBorder="1" applyAlignment="1">
      <alignment horizontal="left"/>
    </xf>
    <xf numFmtId="0" fontId="0" fillId="0" borderId="32" xfId="0" applyFont="1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" fillId="0" borderId="2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32" xfId="0" applyFont="1" applyBorder="1" applyAlignment="1">
      <alignment horizontal="left" textRotation="90"/>
    </xf>
    <xf numFmtId="0" fontId="0" fillId="0" borderId="24" xfId="0" applyFont="1" applyBorder="1" applyAlignment="1">
      <alignment horizontal="left" textRotation="90"/>
    </xf>
    <xf numFmtId="0" fontId="1" fillId="0" borderId="37" xfId="0" applyFont="1" applyBorder="1" applyAlignment="1" applyProtection="1">
      <alignment horizontal="left"/>
      <protection/>
    </xf>
    <xf numFmtId="0" fontId="1" fillId="0" borderId="63" xfId="0" applyFont="1" applyBorder="1" applyAlignment="1" applyProtection="1">
      <alignment horizontal="left"/>
      <protection/>
    </xf>
    <xf numFmtId="0" fontId="1" fillId="0" borderId="30" xfId="0" applyFont="1" applyBorder="1" applyAlignment="1" applyProtection="1">
      <alignment horizontal="left"/>
      <protection/>
    </xf>
    <xf numFmtId="0" fontId="0" fillId="0" borderId="32" xfId="0" applyBorder="1" applyAlignment="1" applyProtection="1">
      <alignment horizontal="center" textRotation="90"/>
      <protection/>
    </xf>
    <xf numFmtId="0" fontId="0" fillId="0" borderId="50" xfId="0" applyBorder="1" applyAlignment="1" applyProtection="1">
      <alignment horizontal="center" textRotation="90"/>
      <protection/>
    </xf>
    <xf numFmtId="0" fontId="0" fillId="0" borderId="24" xfId="0" applyBorder="1" applyAlignment="1" applyProtection="1">
      <alignment horizontal="center" textRotation="90"/>
      <protection/>
    </xf>
    <xf numFmtId="0" fontId="1" fillId="0" borderId="25" xfId="0" applyFont="1" applyBorder="1" applyAlignment="1" applyProtection="1">
      <alignment/>
      <protection/>
    </xf>
    <xf numFmtId="0" fontId="14" fillId="0" borderId="30" xfId="0" applyFont="1" applyBorder="1" applyAlignment="1" applyProtection="1">
      <alignment/>
      <protection/>
    </xf>
    <xf numFmtId="0" fontId="1" fillId="0" borderId="37" xfId="0" applyFont="1" applyBorder="1" applyAlignment="1" applyProtection="1">
      <alignment/>
      <protection/>
    </xf>
    <xf numFmtId="0" fontId="0" fillId="0" borderId="32" xfId="0" applyBorder="1" applyAlignment="1" applyProtection="1">
      <alignment horizontal="center" vertical="center" textRotation="90"/>
      <protection/>
    </xf>
    <xf numFmtId="0" fontId="0" fillId="0" borderId="50" xfId="0" applyBorder="1" applyAlignment="1" applyProtection="1">
      <alignment horizontal="center" vertical="center" textRotation="90"/>
      <protection/>
    </xf>
    <xf numFmtId="0" fontId="0" fillId="0" borderId="24" xfId="0" applyBorder="1" applyAlignment="1" applyProtection="1">
      <alignment horizontal="center" vertical="center" textRotation="90"/>
      <protection/>
    </xf>
    <xf numFmtId="0" fontId="0" fillId="0" borderId="6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2" fillId="0" borderId="83" xfId="0" applyFont="1" applyBorder="1" applyAlignment="1" applyProtection="1">
      <alignment horizontal="right" vertical="center"/>
      <protection/>
    </xf>
    <xf numFmtId="0" fontId="0" fillId="0" borderId="2" xfId="21" applyFont="1" applyBorder="1" applyAlignment="1" applyProtection="1">
      <alignment vertical="center"/>
      <protection/>
    </xf>
    <xf numFmtId="0" fontId="0" fillId="0" borderId="87" xfId="0" applyFont="1" applyBorder="1" applyAlignment="1" applyProtection="1">
      <alignment vertical="center"/>
      <protection/>
    </xf>
    <xf numFmtId="0" fontId="0" fillId="0" borderId="68" xfId="0" applyFont="1" applyBorder="1" applyAlignment="1" applyProtection="1">
      <alignment vertical="center"/>
      <protection/>
    </xf>
    <xf numFmtId="0" fontId="0" fillId="0" borderId="19" xfId="21" applyFont="1" applyBorder="1" applyAlignment="1" applyProtection="1">
      <alignment horizontal="center" vertical="center" wrapText="1" shrinkToFit="1"/>
      <protection/>
    </xf>
    <xf numFmtId="0" fontId="0" fillId="0" borderId="50" xfId="0" applyFont="1" applyBorder="1" applyAlignment="1" applyProtection="1">
      <alignment vertical="center"/>
      <protection/>
    </xf>
    <xf numFmtId="0" fontId="0" fillId="0" borderId="69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21" xfId="21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0" borderId="17" xfId="2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49" fontId="0" fillId="0" borderId="51" xfId="21" applyNumberFormat="1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49" fontId="0" fillId="0" borderId="12" xfId="21" applyNumberFormat="1" applyFont="1" applyBorder="1" applyAlignment="1" applyProtection="1">
      <alignment horizontal="center" vertical="center" wrapText="1"/>
      <protection/>
    </xf>
    <xf numFmtId="0" fontId="0" fillId="0" borderId="20" xfId="2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16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66" xfId="21" applyFont="1" applyBorder="1" applyAlignment="1" applyProtection="1">
      <alignment horizontal="center" vertical="center"/>
      <protection/>
    </xf>
    <xf numFmtId="0" fontId="0" fillId="0" borderId="30" xfId="21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60" xfId="0" applyFont="1" applyBorder="1" applyAlignment="1" applyProtection="1">
      <alignment vertical="center"/>
      <protection/>
    </xf>
    <xf numFmtId="0" fontId="0" fillId="0" borderId="117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59" xfId="21" applyFont="1" applyBorder="1" applyAlignment="1" applyProtection="1">
      <alignment horizontal="center" vertical="center"/>
      <protection/>
    </xf>
    <xf numFmtId="0" fontId="0" fillId="0" borderId="12" xfId="23" applyFont="1" applyFill="1" applyBorder="1" applyAlignment="1" applyProtection="1">
      <alignment horizontal="center" vertical="center" wrapText="1"/>
      <protection/>
    </xf>
    <xf numFmtId="0" fontId="0" fillId="0" borderId="33" xfId="22" applyFont="1" applyFill="1" applyBorder="1" applyAlignment="1" applyProtection="1">
      <alignment horizontal="center" vertical="center" wrapText="1"/>
      <protection/>
    </xf>
    <xf numFmtId="0" fontId="0" fillId="0" borderId="33" xfId="23" applyFont="1" applyFill="1" applyBorder="1" applyAlignment="1" applyProtection="1">
      <alignment horizontal="center" vertical="center" wrapText="1"/>
      <protection/>
    </xf>
    <xf numFmtId="0" fontId="0" fillId="0" borderId="51" xfId="23" applyFont="1" applyFill="1" applyBorder="1" applyAlignment="1" applyProtection="1">
      <alignment vertical="center" textRotation="90" wrapText="1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9" xfId="23" applyFont="1" applyFill="1" applyBorder="1" applyAlignment="1" applyProtection="1">
      <alignment vertical="center" textRotation="90" wrapText="1"/>
      <protection/>
    </xf>
    <xf numFmtId="0" fontId="0" fillId="0" borderId="58" xfId="23" applyFont="1" applyFill="1" applyBorder="1" applyAlignment="1" applyProtection="1">
      <alignment vertical="center" textRotation="90" wrapText="1"/>
      <protection/>
    </xf>
    <xf numFmtId="0" fontId="0" fillId="0" borderId="12" xfId="23" applyFont="1" applyFill="1" applyBorder="1" applyAlignment="1" applyProtection="1">
      <alignment horizontal="center" vertical="center" textRotation="90"/>
      <protection/>
    </xf>
    <xf numFmtId="0" fontId="0" fillId="0" borderId="70" xfId="23" applyFont="1" applyFill="1" applyBorder="1" applyAlignment="1" applyProtection="1">
      <alignment horizontal="center" vertical="center" textRotation="90"/>
      <protection/>
    </xf>
    <xf numFmtId="0" fontId="1" fillId="0" borderId="17" xfId="23" applyFont="1" applyFill="1" applyBorder="1" applyAlignment="1" applyProtection="1">
      <alignment horizontal="center" vertical="center"/>
      <protection/>
    </xf>
    <xf numFmtId="0" fontId="1" fillId="0" borderId="20" xfId="23" applyFont="1" applyFill="1" applyBorder="1" applyAlignment="1" applyProtection="1">
      <alignment horizontal="center" vertical="center"/>
      <protection/>
    </xf>
    <xf numFmtId="0" fontId="1" fillId="0" borderId="18" xfId="23" applyFont="1" applyFill="1" applyBorder="1" applyAlignment="1" applyProtection="1">
      <alignment horizontal="center" vertical="center"/>
      <protection/>
    </xf>
    <xf numFmtId="0" fontId="1" fillId="0" borderId="53" xfId="23" applyFont="1" applyFill="1" applyBorder="1" applyAlignment="1" applyProtection="1">
      <alignment horizontal="center" vertical="center"/>
      <protection/>
    </xf>
    <xf numFmtId="0" fontId="1" fillId="0" borderId="83" xfId="23" applyFont="1" applyFill="1" applyBorder="1" applyAlignment="1" applyProtection="1">
      <alignment horizontal="center" vertical="center"/>
      <protection/>
    </xf>
    <xf numFmtId="0" fontId="1" fillId="0" borderId="88" xfId="23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30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 horizontal="right" vertical="center"/>
      <protection/>
    </xf>
    <xf numFmtId="0" fontId="1" fillId="0" borderId="117" xfId="0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0" fontId="0" fillId="0" borderId="27" xfId="0" applyBorder="1" applyAlignment="1" applyProtection="1">
      <alignment horizontal="center" vertical="center" textRotation="90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48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14" fillId="0" borderId="53" xfId="0" applyFont="1" applyBorder="1" applyAlignment="1" applyProtection="1">
      <alignment horizontal="center" vertical="center"/>
      <protection/>
    </xf>
    <xf numFmtId="0" fontId="14" fillId="0" borderId="83" xfId="0" applyFont="1" applyBorder="1" applyAlignment="1" applyProtection="1">
      <alignment horizontal="center" vertical="center"/>
      <protection/>
    </xf>
    <xf numFmtId="0" fontId="14" fillId="0" borderId="88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88" xfId="0" applyFont="1" applyBorder="1" applyAlignment="1" applyProtection="1">
      <alignment horizontal="center" vertical="center" wrapText="1"/>
      <protection/>
    </xf>
    <xf numFmtId="0" fontId="0" fillId="0" borderId="87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 textRotation="90"/>
      <protection/>
    </xf>
    <xf numFmtId="0" fontId="0" fillId="0" borderId="87" xfId="0" applyBorder="1" applyAlignment="1" applyProtection="1">
      <alignment horizontal="center" vertical="center" textRotation="90"/>
      <protection/>
    </xf>
    <xf numFmtId="0" fontId="0" fillId="0" borderId="68" xfId="0" applyBorder="1" applyAlignment="1" applyProtection="1">
      <alignment horizontal="center" vertical="center" textRotation="90"/>
      <protection/>
    </xf>
    <xf numFmtId="0" fontId="0" fillId="0" borderId="59" xfId="0" applyBorder="1" applyAlignment="1" applyProtection="1">
      <alignment/>
      <protection/>
    </xf>
    <xf numFmtId="0" fontId="0" fillId="4" borderId="31" xfId="0" applyFont="1" applyFill="1" applyBorder="1" applyAlignment="1" applyProtection="1">
      <alignment horizontal="center" vertical="center"/>
      <protection/>
    </xf>
    <xf numFmtId="0" fontId="0" fillId="4" borderId="34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0" fillId="4" borderId="34" xfId="0" applyFont="1" applyFill="1" applyBorder="1" applyAlignment="1" applyProtection="1">
      <alignment horizontal="center" vertical="center"/>
      <protection/>
    </xf>
    <xf numFmtId="0" fontId="0" fillId="4" borderId="45" xfId="0" applyFill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65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1" fillId="7" borderId="37" xfId="0" applyFont="1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OUPVYKAZ" xfId="20"/>
    <cellStyle name="normální_tabulka do výroční zprávy rozboru hospodaření" xfId="21"/>
    <cellStyle name="normální_tabulka k ZUČ05-školy (1)" xfId="22"/>
    <cellStyle name="normální_tabulkyZUČ03-VŠ" xfId="23"/>
    <cellStyle name="Percent" xfId="24"/>
    <cellStyle name="Followed Hyperlink" xfId="25"/>
  </cellStyles>
  <dxfs count="1"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workbookViewId="0" topLeftCell="A7">
      <selection activeCell="I36" sqref="I36"/>
    </sheetView>
  </sheetViews>
  <sheetFormatPr defaultColWidth="9.33203125" defaultRowHeight="12.75" customHeight="1"/>
  <cols>
    <col min="1" max="1" width="69.16015625" style="215" customWidth="1"/>
    <col min="2" max="2" width="17" style="602" customWidth="1"/>
    <col min="3" max="3" width="9" style="602" customWidth="1"/>
    <col min="4" max="5" width="15.5" style="596" customWidth="1"/>
    <col min="6" max="16384" width="9.33203125" style="215" customWidth="1"/>
  </cols>
  <sheetData>
    <row r="1" spans="1:5" ht="12.75" customHeight="1">
      <c r="A1" s="548" t="s">
        <v>153</v>
      </c>
      <c r="B1" s="549"/>
      <c r="C1" s="725"/>
      <c r="D1" s="726"/>
      <c r="E1" s="551"/>
    </row>
    <row r="2" spans="1:5" ht="12.75" customHeight="1">
      <c r="A2" s="552"/>
      <c r="B2" s="553"/>
      <c r="C2" s="553"/>
      <c r="D2" s="551"/>
      <c r="E2" s="551"/>
    </row>
    <row r="3" spans="1:5" ht="12.75" customHeight="1">
      <c r="A3" s="554" t="s">
        <v>154</v>
      </c>
      <c r="B3" s="553"/>
      <c r="C3" s="553"/>
      <c r="D3" s="551"/>
      <c r="E3" s="551"/>
    </row>
    <row r="4" spans="1:5" ht="12.75" customHeight="1" thickBot="1">
      <c r="A4" s="550" t="s">
        <v>155</v>
      </c>
      <c r="B4" s="553"/>
      <c r="C4" s="553"/>
      <c r="D4" s="551"/>
      <c r="E4" s="551"/>
    </row>
    <row r="5" spans="1:5" ht="28.5" customHeight="1" thickBot="1">
      <c r="A5" s="555" t="s">
        <v>624</v>
      </c>
      <c r="B5" s="555" t="s">
        <v>625</v>
      </c>
      <c r="C5" s="555" t="s">
        <v>626</v>
      </c>
      <c r="D5" s="556" t="s">
        <v>156</v>
      </c>
      <c r="E5" s="556" t="s">
        <v>157</v>
      </c>
    </row>
    <row r="6" spans="1:5" ht="12.75" customHeight="1" thickBot="1">
      <c r="A6" s="557" t="s">
        <v>158</v>
      </c>
      <c r="B6" s="558"/>
      <c r="C6" s="559"/>
      <c r="D6" s="555" t="s">
        <v>627</v>
      </c>
      <c r="E6" s="555" t="s">
        <v>628</v>
      </c>
    </row>
    <row r="7" spans="1:5" ht="12.75" customHeight="1">
      <c r="A7" s="560" t="s">
        <v>159</v>
      </c>
      <c r="B7" s="561" t="s">
        <v>160</v>
      </c>
      <c r="C7" s="562" t="s">
        <v>161</v>
      </c>
      <c r="D7" s="563">
        <f>D8+D16+D27+D35</f>
        <v>87994.25200000001</v>
      </c>
      <c r="E7" s="564">
        <f>E8+E16+E27+E35</f>
        <v>94109.64</v>
      </c>
    </row>
    <row r="8" spans="1:5" ht="12.75" customHeight="1">
      <c r="A8" s="560" t="s">
        <v>162</v>
      </c>
      <c r="B8" s="561" t="s">
        <v>163</v>
      </c>
      <c r="C8" s="562" t="s">
        <v>164</v>
      </c>
      <c r="D8" s="563">
        <f>SUM(D9:D15)</f>
        <v>5336.2119999999995</v>
      </c>
      <c r="E8" s="565">
        <f>SUM(E9:E15)</f>
        <v>6095.87</v>
      </c>
    </row>
    <row r="9" spans="1:5" ht="12.75" customHeight="1">
      <c r="A9" s="560" t="s">
        <v>165</v>
      </c>
      <c r="B9" s="561" t="s">
        <v>166</v>
      </c>
      <c r="C9" s="562" t="s">
        <v>167</v>
      </c>
      <c r="D9" s="566">
        <v>0</v>
      </c>
      <c r="E9" s="567">
        <v>0</v>
      </c>
    </row>
    <row r="10" spans="1:5" ht="12.75" customHeight="1">
      <c r="A10" s="560" t="s">
        <v>168</v>
      </c>
      <c r="B10" s="561" t="s">
        <v>169</v>
      </c>
      <c r="C10" s="562" t="s">
        <v>170</v>
      </c>
      <c r="D10" s="566">
        <v>4850.056</v>
      </c>
      <c r="E10" s="567">
        <v>5609.71</v>
      </c>
    </row>
    <row r="11" spans="1:5" ht="12.75" customHeight="1">
      <c r="A11" s="560" t="s">
        <v>171</v>
      </c>
      <c r="B11" s="561" t="s">
        <v>172</v>
      </c>
      <c r="C11" s="562" t="s">
        <v>173</v>
      </c>
      <c r="D11" s="566">
        <v>0</v>
      </c>
      <c r="E11" s="567">
        <v>0</v>
      </c>
    </row>
    <row r="12" spans="1:5" ht="12.75" customHeight="1">
      <c r="A12" s="560" t="s">
        <v>174</v>
      </c>
      <c r="B12" s="561" t="s">
        <v>175</v>
      </c>
      <c r="C12" s="562" t="s">
        <v>176</v>
      </c>
      <c r="D12" s="566">
        <v>338.156</v>
      </c>
      <c r="E12" s="567">
        <v>338.16</v>
      </c>
    </row>
    <row r="13" spans="1:5" ht="12.75" customHeight="1">
      <c r="A13" s="560" t="s">
        <v>177</v>
      </c>
      <c r="B13" s="561" t="s">
        <v>178</v>
      </c>
      <c r="C13" s="562" t="s">
        <v>179</v>
      </c>
      <c r="D13" s="566">
        <v>148</v>
      </c>
      <c r="E13" s="567">
        <v>148</v>
      </c>
    </row>
    <row r="14" spans="1:5" ht="12.75" customHeight="1">
      <c r="A14" s="560" t="s">
        <v>180</v>
      </c>
      <c r="B14" s="561" t="s">
        <v>181</v>
      </c>
      <c r="C14" s="562" t="s">
        <v>182</v>
      </c>
      <c r="D14" s="566">
        <v>0</v>
      </c>
      <c r="E14" s="567">
        <v>0</v>
      </c>
    </row>
    <row r="15" spans="1:5" ht="12.75" customHeight="1">
      <c r="A15" s="560" t="s">
        <v>183</v>
      </c>
      <c r="B15" s="561" t="s">
        <v>184</v>
      </c>
      <c r="C15" s="562" t="s">
        <v>185</v>
      </c>
      <c r="D15" s="566">
        <v>0</v>
      </c>
      <c r="E15" s="567">
        <v>0</v>
      </c>
    </row>
    <row r="16" spans="1:5" ht="12.75" customHeight="1">
      <c r="A16" s="568" t="s">
        <v>186</v>
      </c>
      <c r="B16" s="561" t="s">
        <v>187</v>
      </c>
      <c r="C16" s="562" t="s">
        <v>188</v>
      </c>
      <c r="D16" s="563">
        <f>SUM(D17:D26)</f>
        <v>170566.62</v>
      </c>
      <c r="E16" s="565">
        <f>SUM(E17:E26)</f>
        <v>176636.91</v>
      </c>
    </row>
    <row r="17" spans="1:5" ht="12.75" customHeight="1">
      <c r="A17" s="560" t="s">
        <v>189</v>
      </c>
      <c r="B17" s="561" t="s">
        <v>190</v>
      </c>
      <c r="C17" s="562" t="s">
        <v>191</v>
      </c>
      <c r="D17" s="566">
        <v>2011.1</v>
      </c>
      <c r="E17" s="567">
        <v>2011.1</v>
      </c>
    </row>
    <row r="18" spans="1:5" ht="12.75" customHeight="1">
      <c r="A18" s="560" t="s">
        <v>192</v>
      </c>
      <c r="B18" s="561" t="s">
        <v>193</v>
      </c>
      <c r="C18" s="562" t="s">
        <v>194</v>
      </c>
      <c r="D18" s="566">
        <v>51</v>
      </c>
      <c r="E18" s="567">
        <v>51</v>
      </c>
    </row>
    <row r="19" spans="1:5" ht="12.75" customHeight="1">
      <c r="A19" s="560" t="s">
        <v>195</v>
      </c>
      <c r="B19" s="561" t="s">
        <v>196</v>
      </c>
      <c r="C19" s="562" t="s">
        <v>197</v>
      </c>
      <c r="D19" s="566">
        <v>87442.79</v>
      </c>
      <c r="E19" s="567">
        <v>96020.5</v>
      </c>
    </row>
    <row r="20" spans="1:5" ht="12.75" customHeight="1">
      <c r="A20" s="560" t="s">
        <v>198</v>
      </c>
      <c r="B20" s="561" t="s">
        <v>199</v>
      </c>
      <c r="C20" s="562" t="s">
        <v>200</v>
      </c>
      <c r="D20" s="566">
        <v>55012.01</v>
      </c>
      <c r="E20" s="567">
        <v>55766.98</v>
      </c>
    </row>
    <row r="21" spans="1:5" ht="12.75" customHeight="1">
      <c r="A21" s="560" t="s">
        <v>201</v>
      </c>
      <c r="B21" s="561" t="s">
        <v>202</v>
      </c>
      <c r="C21" s="562" t="s">
        <v>203</v>
      </c>
      <c r="D21" s="566">
        <v>0</v>
      </c>
      <c r="E21" s="567">
        <v>0</v>
      </c>
    </row>
    <row r="22" spans="1:5" ht="12.75" customHeight="1">
      <c r="A22" s="560" t="s">
        <v>204</v>
      </c>
      <c r="B22" s="561" t="s">
        <v>205</v>
      </c>
      <c r="C22" s="562" t="s">
        <v>206</v>
      </c>
      <c r="D22" s="566">
        <v>0</v>
      </c>
      <c r="E22" s="567">
        <v>0</v>
      </c>
    </row>
    <row r="23" spans="1:5" ht="12.75" customHeight="1">
      <c r="A23" s="560" t="s">
        <v>207</v>
      </c>
      <c r="B23" s="561" t="s">
        <v>208</v>
      </c>
      <c r="C23" s="562" t="s">
        <v>209</v>
      </c>
      <c r="D23" s="566">
        <v>21311.87</v>
      </c>
      <c r="E23" s="567">
        <v>20199.99</v>
      </c>
    </row>
    <row r="24" spans="1:5" ht="12.75" customHeight="1">
      <c r="A24" s="560" t="s">
        <v>213</v>
      </c>
      <c r="B24" s="561" t="s">
        <v>214</v>
      </c>
      <c r="C24" s="562" t="s">
        <v>215</v>
      </c>
      <c r="D24" s="566">
        <v>0</v>
      </c>
      <c r="E24" s="567">
        <v>0</v>
      </c>
    </row>
    <row r="25" spans="1:5" ht="12.75" customHeight="1">
      <c r="A25" s="560" t="s">
        <v>216</v>
      </c>
      <c r="B25" s="561" t="s">
        <v>217</v>
      </c>
      <c r="C25" s="562" t="s">
        <v>218</v>
      </c>
      <c r="D25" s="566">
        <v>4737.85</v>
      </c>
      <c r="E25" s="567">
        <v>2587.34</v>
      </c>
    </row>
    <row r="26" spans="1:5" ht="12.75" customHeight="1">
      <c r="A26" s="560" t="s">
        <v>219</v>
      </c>
      <c r="B26" s="561" t="s">
        <v>220</v>
      </c>
      <c r="C26" s="562" t="s">
        <v>221</v>
      </c>
      <c r="D26" s="566">
        <v>0</v>
      </c>
      <c r="E26" s="567">
        <v>0</v>
      </c>
    </row>
    <row r="27" spans="1:5" s="569" customFormat="1" ht="12.75" customHeight="1">
      <c r="A27" s="568" t="s">
        <v>222</v>
      </c>
      <c r="B27" s="561" t="s">
        <v>223</v>
      </c>
      <c r="C27" s="562" t="s">
        <v>224</v>
      </c>
      <c r="D27" s="563">
        <f>SUM(D28:D34)</f>
        <v>0</v>
      </c>
      <c r="E27" s="565">
        <f>SUM(E28:E34)</f>
        <v>0</v>
      </c>
    </row>
    <row r="28" spans="1:5" ht="12.75" customHeight="1">
      <c r="A28" s="560" t="s">
        <v>225</v>
      </c>
      <c r="B28" s="561" t="s">
        <v>226</v>
      </c>
      <c r="C28" s="562" t="s">
        <v>227</v>
      </c>
      <c r="D28" s="566">
        <v>0</v>
      </c>
      <c r="E28" s="567">
        <v>0</v>
      </c>
    </row>
    <row r="29" spans="1:5" ht="12.75" customHeight="1">
      <c r="A29" s="560" t="s">
        <v>228</v>
      </c>
      <c r="B29" s="561" t="s">
        <v>229</v>
      </c>
      <c r="C29" s="562" t="s">
        <v>230</v>
      </c>
      <c r="D29" s="566">
        <v>0</v>
      </c>
      <c r="E29" s="567">
        <v>0</v>
      </c>
    </row>
    <row r="30" spans="1:5" ht="12.75" customHeight="1">
      <c r="A30" s="560" t="s">
        <v>231</v>
      </c>
      <c r="B30" s="561" t="s">
        <v>232</v>
      </c>
      <c r="C30" s="562" t="s">
        <v>233</v>
      </c>
      <c r="D30" s="566">
        <v>0</v>
      </c>
      <c r="E30" s="567">
        <v>0</v>
      </c>
    </row>
    <row r="31" spans="1:5" ht="12.75" customHeight="1">
      <c r="A31" s="560" t="s">
        <v>234</v>
      </c>
      <c r="B31" s="561" t="s">
        <v>235</v>
      </c>
      <c r="C31" s="562" t="s">
        <v>236</v>
      </c>
      <c r="D31" s="566">
        <v>0</v>
      </c>
      <c r="E31" s="567">
        <v>0</v>
      </c>
    </row>
    <row r="32" spans="1:5" ht="12.75" customHeight="1">
      <c r="A32" s="560" t="s">
        <v>237</v>
      </c>
      <c r="B32" s="561" t="s">
        <v>238</v>
      </c>
      <c r="C32" s="562" t="s">
        <v>239</v>
      </c>
      <c r="D32" s="566">
        <v>0</v>
      </c>
      <c r="E32" s="567">
        <v>0</v>
      </c>
    </row>
    <row r="33" spans="1:5" ht="12.75" customHeight="1">
      <c r="A33" s="560" t="s">
        <v>240</v>
      </c>
      <c r="B33" s="561" t="s">
        <v>241</v>
      </c>
      <c r="C33" s="562" t="s">
        <v>242</v>
      </c>
      <c r="D33" s="566">
        <v>0</v>
      </c>
      <c r="E33" s="567">
        <v>0</v>
      </c>
    </row>
    <row r="34" spans="1:5" ht="12.75" customHeight="1">
      <c r="A34" s="570" t="s">
        <v>629</v>
      </c>
      <c r="B34" s="561" t="s">
        <v>243</v>
      </c>
      <c r="C34" s="562" t="s">
        <v>244</v>
      </c>
      <c r="D34" s="566">
        <v>0</v>
      </c>
      <c r="E34" s="567">
        <v>0</v>
      </c>
    </row>
    <row r="35" spans="1:5" s="569" customFormat="1" ht="12.75" customHeight="1">
      <c r="A35" s="568" t="s">
        <v>245</v>
      </c>
      <c r="B35" s="561" t="s">
        <v>246</v>
      </c>
      <c r="C35" s="562" t="s">
        <v>247</v>
      </c>
      <c r="D35" s="563">
        <f>SUM(D36:D46)</f>
        <v>-87908.57999999999</v>
      </c>
      <c r="E35" s="565">
        <f>SUM(E36:E46)</f>
        <v>-88623.14</v>
      </c>
    </row>
    <row r="36" spans="1:5" ht="12.75" customHeight="1">
      <c r="A36" s="560" t="s">
        <v>248</v>
      </c>
      <c r="B36" s="561" t="s">
        <v>249</v>
      </c>
      <c r="C36" s="562" t="s">
        <v>250</v>
      </c>
      <c r="D36" s="566">
        <v>0</v>
      </c>
      <c r="E36" s="567">
        <v>0</v>
      </c>
    </row>
    <row r="37" spans="1:5" ht="12.75" customHeight="1">
      <c r="A37" s="560" t="s">
        <v>251</v>
      </c>
      <c r="B37" s="561" t="s">
        <v>252</v>
      </c>
      <c r="C37" s="562" t="s">
        <v>253</v>
      </c>
      <c r="D37" s="566">
        <v>-2652.8</v>
      </c>
      <c r="E37" s="567">
        <v>-3466.52</v>
      </c>
    </row>
    <row r="38" spans="1:5" ht="12.75" customHeight="1">
      <c r="A38" s="560" t="s">
        <v>254</v>
      </c>
      <c r="B38" s="561" t="s">
        <v>255</v>
      </c>
      <c r="C38" s="562" t="s">
        <v>256</v>
      </c>
      <c r="D38" s="566">
        <v>0</v>
      </c>
      <c r="E38" s="567">
        <v>0</v>
      </c>
    </row>
    <row r="39" spans="1:5" ht="12.75" customHeight="1">
      <c r="A39" s="560" t="s">
        <v>257</v>
      </c>
      <c r="B39" s="561" t="s">
        <v>258</v>
      </c>
      <c r="C39" s="562" t="s">
        <v>259</v>
      </c>
      <c r="D39" s="566">
        <v>-338.16</v>
      </c>
      <c r="E39" s="567">
        <v>-338.15</v>
      </c>
    </row>
    <row r="40" spans="1:5" ht="12.75" customHeight="1">
      <c r="A40" s="560" t="s">
        <v>260</v>
      </c>
      <c r="B40" s="561" t="s">
        <v>261</v>
      </c>
      <c r="C40" s="562" t="s">
        <v>262</v>
      </c>
      <c r="D40" s="566">
        <v>-144.47</v>
      </c>
      <c r="E40" s="567">
        <v>-148</v>
      </c>
    </row>
    <row r="41" spans="1:5" ht="12.75" customHeight="1">
      <c r="A41" s="560" t="s">
        <v>263</v>
      </c>
      <c r="B41" s="561" t="s">
        <v>264</v>
      </c>
      <c r="C41" s="562" t="s">
        <v>265</v>
      </c>
      <c r="D41" s="566">
        <v>-17018.04</v>
      </c>
      <c r="E41" s="567">
        <v>-18828.44</v>
      </c>
    </row>
    <row r="42" spans="1:5" ht="12.75" customHeight="1">
      <c r="A42" s="560" t="s">
        <v>266</v>
      </c>
      <c r="B42" s="561" t="s">
        <v>267</v>
      </c>
      <c r="C42" s="562" t="s">
        <v>268</v>
      </c>
      <c r="D42" s="566">
        <v>-46443.24</v>
      </c>
      <c r="E42" s="567">
        <v>-45642.03</v>
      </c>
    </row>
    <row r="43" spans="1:5" ht="12.75" customHeight="1">
      <c r="A43" s="560" t="s">
        <v>269</v>
      </c>
      <c r="B43" s="561" t="s">
        <v>270</v>
      </c>
      <c r="C43" s="562" t="s">
        <v>271</v>
      </c>
      <c r="D43" s="566">
        <v>0</v>
      </c>
      <c r="E43" s="567">
        <v>0</v>
      </c>
    </row>
    <row r="44" spans="1:5" ht="12.75" customHeight="1">
      <c r="A44" s="560" t="s">
        <v>272</v>
      </c>
      <c r="B44" s="561" t="s">
        <v>273</v>
      </c>
      <c r="C44" s="562" t="s">
        <v>274</v>
      </c>
      <c r="D44" s="566">
        <v>0</v>
      </c>
      <c r="E44" s="567">
        <v>0</v>
      </c>
    </row>
    <row r="45" spans="1:5" ht="12.75" customHeight="1">
      <c r="A45" s="560" t="s">
        <v>275</v>
      </c>
      <c r="B45" s="561" t="s">
        <v>276</v>
      </c>
      <c r="C45" s="562" t="s">
        <v>277</v>
      </c>
      <c r="D45" s="566">
        <v>-21311.87</v>
      </c>
      <c r="E45" s="567">
        <v>-20200</v>
      </c>
    </row>
    <row r="46" spans="1:5" ht="11.25" thickBot="1">
      <c r="A46" s="571" t="s">
        <v>278</v>
      </c>
      <c r="B46" s="572" t="s">
        <v>279</v>
      </c>
      <c r="C46" s="573" t="s">
        <v>280</v>
      </c>
      <c r="D46" s="574">
        <v>0</v>
      </c>
      <c r="E46" s="575">
        <v>0</v>
      </c>
    </row>
    <row r="47" spans="1:5" s="569" customFormat="1" ht="12.75" customHeight="1">
      <c r="A47" s="576" t="s">
        <v>281</v>
      </c>
      <c r="B47" s="577" t="s">
        <v>282</v>
      </c>
      <c r="C47" s="578" t="s">
        <v>283</v>
      </c>
      <c r="D47" s="579">
        <f>D48+D58+D78+D87</f>
        <v>42264.96</v>
      </c>
      <c r="E47" s="564">
        <f>E48+E58+E78+E87</f>
        <v>49461.02</v>
      </c>
    </row>
    <row r="48" spans="1:5" s="569" customFormat="1" ht="12.75" customHeight="1">
      <c r="A48" s="568" t="s">
        <v>284</v>
      </c>
      <c r="B48" s="561" t="s">
        <v>285</v>
      </c>
      <c r="C48" s="562" t="s">
        <v>286</v>
      </c>
      <c r="D48" s="563">
        <f>SUM(D49:D57)</f>
        <v>2.57</v>
      </c>
      <c r="E48" s="565">
        <f>SUM(E49:E57)</f>
        <v>1.82</v>
      </c>
    </row>
    <row r="49" spans="1:5" ht="12.75" customHeight="1">
      <c r="A49" s="560" t="s">
        <v>287</v>
      </c>
      <c r="B49" s="561" t="s">
        <v>288</v>
      </c>
      <c r="C49" s="562" t="s">
        <v>289</v>
      </c>
      <c r="D49" s="566">
        <v>2.57</v>
      </c>
      <c r="E49" s="567">
        <v>1.82</v>
      </c>
    </row>
    <row r="50" spans="1:5" ht="12.75" customHeight="1">
      <c r="A50" s="560" t="s">
        <v>290</v>
      </c>
      <c r="B50" s="561" t="s">
        <v>291</v>
      </c>
      <c r="C50" s="562" t="s">
        <v>292</v>
      </c>
      <c r="D50" s="566">
        <v>0</v>
      </c>
      <c r="E50" s="567">
        <v>0</v>
      </c>
    </row>
    <row r="51" spans="1:5" ht="12.75" customHeight="1">
      <c r="A51" s="560" t="s">
        <v>293</v>
      </c>
      <c r="B51" s="561" t="s">
        <v>294</v>
      </c>
      <c r="C51" s="562" t="s">
        <v>295</v>
      </c>
      <c r="D51" s="566">
        <v>0</v>
      </c>
      <c r="E51" s="567">
        <v>0</v>
      </c>
    </row>
    <row r="52" spans="1:5" ht="12.75" customHeight="1">
      <c r="A52" s="560" t="s">
        <v>296</v>
      </c>
      <c r="B52" s="561" t="s">
        <v>297</v>
      </c>
      <c r="C52" s="562" t="s">
        <v>298</v>
      </c>
      <c r="D52" s="566">
        <v>0</v>
      </c>
      <c r="E52" s="567">
        <v>0</v>
      </c>
    </row>
    <row r="53" spans="1:5" ht="12.75" customHeight="1">
      <c r="A53" s="560" t="s">
        <v>299</v>
      </c>
      <c r="B53" s="561" t="s">
        <v>300</v>
      </c>
      <c r="C53" s="562" t="s">
        <v>301</v>
      </c>
      <c r="D53" s="566">
        <v>0</v>
      </c>
      <c r="E53" s="567">
        <v>0</v>
      </c>
    </row>
    <row r="54" spans="1:5" ht="12.75" customHeight="1">
      <c r="A54" s="560" t="s">
        <v>302</v>
      </c>
      <c r="B54" s="561" t="s">
        <v>303</v>
      </c>
      <c r="C54" s="562" t="s">
        <v>304</v>
      </c>
      <c r="D54" s="566">
        <v>0</v>
      </c>
      <c r="E54" s="567">
        <v>0</v>
      </c>
    </row>
    <row r="55" spans="1:5" ht="12.75" customHeight="1">
      <c r="A55" s="560" t="s">
        <v>305</v>
      </c>
      <c r="B55" s="561" t="s">
        <v>306</v>
      </c>
      <c r="C55" s="562" t="s">
        <v>307</v>
      </c>
      <c r="D55" s="566">
        <v>0</v>
      </c>
      <c r="E55" s="567">
        <v>0</v>
      </c>
    </row>
    <row r="56" spans="1:5" ht="12.75" customHeight="1">
      <c r="A56" s="560" t="s">
        <v>308</v>
      </c>
      <c r="B56" s="561" t="s">
        <v>309</v>
      </c>
      <c r="C56" s="562" t="s">
        <v>310</v>
      </c>
      <c r="D56" s="566">
        <v>0</v>
      </c>
      <c r="E56" s="567">
        <v>0</v>
      </c>
    </row>
    <row r="57" spans="1:5" ht="12.75" customHeight="1">
      <c r="A57" s="560" t="s">
        <v>311</v>
      </c>
      <c r="B57" s="561" t="s">
        <v>312</v>
      </c>
      <c r="C57" s="562" t="s">
        <v>313</v>
      </c>
      <c r="D57" s="566">
        <v>0</v>
      </c>
      <c r="E57" s="567">
        <v>0</v>
      </c>
    </row>
    <row r="58" spans="1:5" s="569" customFormat="1" ht="12.75" customHeight="1">
      <c r="A58" s="568" t="s">
        <v>314</v>
      </c>
      <c r="B58" s="561" t="s">
        <v>315</v>
      </c>
      <c r="C58" s="562" t="s">
        <v>316</v>
      </c>
      <c r="D58" s="563">
        <v>1771.02</v>
      </c>
      <c r="E58" s="565">
        <f>SUM(E59:E77)</f>
        <v>1778.2399999999998</v>
      </c>
    </row>
    <row r="59" spans="1:5" ht="12.75" customHeight="1">
      <c r="A59" s="560" t="s">
        <v>317</v>
      </c>
      <c r="B59" s="561" t="s">
        <v>318</v>
      </c>
      <c r="C59" s="562" t="s">
        <v>319</v>
      </c>
      <c r="D59" s="717">
        <v>1013.2</v>
      </c>
      <c r="E59" s="567">
        <v>1024.33</v>
      </c>
    </row>
    <row r="60" spans="1:5" ht="12.75" customHeight="1">
      <c r="A60" s="560" t="s">
        <v>320</v>
      </c>
      <c r="B60" s="561" t="s">
        <v>321</v>
      </c>
      <c r="C60" s="562" t="s">
        <v>322</v>
      </c>
      <c r="D60" s="566">
        <v>0</v>
      </c>
      <c r="E60" s="567">
        <v>0</v>
      </c>
    </row>
    <row r="61" spans="1:5" ht="12.75" customHeight="1">
      <c r="A61" s="560" t="s">
        <v>323</v>
      </c>
      <c r="B61" s="561" t="s">
        <v>324</v>
      </c>
      <c r="C61" s="562" t="s">
        <v>325</v>
      </c>
      <c r="D61" s="566">
        <v>0</v>
      </c>
      <c r="E61" s="567">
        <v>0</v>
      </c>
    </row>
    <row r="62" spans="1:5" ht="12.75" customHeight="1">
      <c r="A62" s="560" t="s">
        <v>326</v>
      </c>
      <c r="B62" s="561" t="s">
        <v>312</v>
      </c>
      <c r="C62" s="562" t="s">
        <v>327</v>
      </c>
      <c r="D62" s="566">
        <v>695.47</v>
      </c>
      <c r="E62" s="567">
        <v>643.89</v>
      </c>
    </row>
    <row r="63" spans="1:5" ht="12.75" customHeight="1">
      <c r="A63" s="560" t="s">
        <v>328</v>
      </c>
      <c r="B63" s="561" t="s">
        <v>329</v>
      </c>
      <c r="C63" s="562" t="s">
        <v>330</v>
      </c>
      <c r="D63" s="566">
        <v>17.63</v>
      </c>
      <c r="E63" s="567">
        <v>17.69</v>
      </c>
    </row>
    <row r="64" spans="1:5" ht="12.75" customHeight="1">
      <c r="A64" s="560" t="s">
        <v>331</v>
      </c>
      <c r="B64" s="561" t="s">
        <v>332</v>
      </c>
      <c r="C64" s="562" t="s">
        <v>333</v>
      </c>
      <c r="D64" s="566">
        <v>46.28</v>
      </c>
      <c r="E64" s="567">
        <v>90.77</v>
      </c>
    </row>
    <row r="65" spans="1:5" ht="12.75" customHeight="1">
      <c r="A65" s="560" t="s">
        <v>394</v>
      </c>
      <c r="B65" s="561" t="s">
        <v>395</v>
      </c>
      <c r="C65" s="562" t="s">
        <v>396</v>
      </c>
      <c r="D65" s="566">
        <v>0</v>
      </c>
      <c r="E65" s="567">
        <v>0</v>
      </c>
    </row>
    <row r="66" spans="1:5" ht="12.75" customHeight="1">
      <c r="A66" s="560" t="s">
        <v>397</v>
      </c>
      <c r="B66" s="561" t="s">
        <v>398</v>
      </c>
      <c r="C66" s="562" t="s">
        <v>399</v>
      </c>
      <c r="D66" s="566">
        <v>0</v>
      </c>
      <c r="E66" s="567">
        <v>0</v>
      </c>
    </row>
    <row r="67" spans="1:5" ht="12.75" customHeight="1">
      <c r="A67" s="560" t="s">
        <v>400</v>
      </c>
      <c r="B67" s="561" t="s">
        <v>401</v>
      </c>
      <c r="C67" s="562" t="s">
        <v>402</v>
      </c>
      <c r="D67" s="566">
        <v>0</v>
      </c>
      <c r="E67" s="567">
        <v>0</v>
      </c>
    </row>
    <row r="68" spans="1:5" ht="12.75" customHeight="1">
      <c r="A68" s="560" t="s">
        <v>403</v>
      </c>
      <c r="B68" s="561" t="s">
        <v>404</v>
      </c>
      <c r="C68" s="562" t="s">
        <v>405</v>
      </c>
      <c r="D68" s="566">
        <v>0</v>
      </c>
      <c r="E68" s="567">
        <v>0</v>
      </c>
    </row>
    <row r="69" spans="1:5" ht="12.75" customHeight="1">
      <c r="A69" s="560" t="s">
        <v>406</v>
      </c>
      <c r="B69" s="561" t="s">
        <v>407</v>
      </c>
      <c r="C69" s="562" t="s">
        <v>408</v>
      </c>
      <c r="D69" s="566">
        <v>0</v>
      </c>
      <c r="E69" s="567">
        <v>0</v>
      </c>
    </row>
    <row r="70" spans="1:5" ht="12.75" customHeight="1">
      <c r="A70" s="560" t="s">
        <v>409</v>
      </c>
      <c r="B70" s="561" t="s">
        <v>410</v>
      </c>
      <c r="C70" s="562" t="s">
        <v>411</v>
      </c>
      <c r="D70" s="566">
        <v>0</v>
      </c>
      <c r="E70" s="567">
        <v>0</v>
      </c>
    </row>
    <row r="71" spans="1:5" ht="10.5">
      <c r="A71" s="560" t="s">
        <v>412</v>
      </c>
      <c r="B71" s="561" t="s">
        <v>413</v>
      </c>
      <c r="C71" s="562" t="s">
        <v>414</v>
      </c>
      <c r="D71" s="566">
        <v>0</v>
      </c>
      <c r="E71" s="567">
        <v>0</v>
      </c>
    </row>
    <row r="72" spans="1:5" ht="12.75" customHeight="1">
      <c r="A72" s="560" t="s">
        <v>415</v>
      </c>
      <c r="B72" s="561" t="s">
        <v>416</v>
      </c>
      <c r="C72" s="562" t="s">
        <v>417</v>
      </c>
      <c r="D72" s="566">
        <v>0</v>
      </c>
      <c r="E72" s="567">
        <v>0</v>
      </c>
    </row>
    <row r="73" spans="1:5" ht="12.75" customHeight="1">
      <c r="A73" s="570" t="s">
        <v>630</v>
      </c>
      <c r="B73" s="561" t="s">
        <v>418</v>
      </c>
      <c r="C73" s="562" t="s">
        <v>419</v>
      </c>
      <c r="D73" s="566">
        <v>0</v>
      </c>
      <c r="E73" s="567">
        <v>0</v>
      </c>
    </row>
    <row r="74" spans="1:5" ht="12.75" customHeight="1">
      <c r="A74" s="560" t="s">
        <v>420</v>
      </c>
      <c r="B74" s="561" t="s">
        <v>421</v>
      </c>
      <c r="C74" s="562" t="s">
        <v>422</v>
      </c>
      <c r="D74" s="566">
        <v>0</v>
      </c>
      <c r="E74" s="567">
        <v>0</v>
      </c>
    </row>
    <row r="75" spans="1:5" ht="12.75" customHeight="1">
      <c r="A75" s="560" t="s">
        <v>423</v>
      </c>
      <c r="B75" s="561" t="s">
        <v>424</v>
      </c>
      <c r="C75" s="562" t="s">
        <v>425</v>
      </c>
      <c r="D75" s="566">
        <v>0</v>
      </c>
      <c r="E75" s="567">
        <v>0</v>
      </c>
    </row>
    <row r="76" spans="1:5" ht="12.75" customHeight="1">
      <c r="A76" s="560" t="s">
        <v>426</v>
      </c>
      <c r="B76" s="561" t="s">
        <v>427</v>
      </c>
      <c r="C76" s="562" t="s">
        <v>428</v>
      </c>
      <c r="D76" s="566">
        <v>-1.56</v>
      </c>
      <c r="E76" s="567">
        <v>1.56</v>
      </c>
    </row>
    <row r="77" spans="1:5" ht="12.75" customHeight="1">
      <c r="A77" s="570" t="s">
        <v>631</v>
      </c>
      <c r="B77" s="561" t="s">
        <v>429</v>
      </c>
      <c r="C77" s="562" t="s">
        <v>430</v>
      </c>
      <c r="D77" s="566">
        <v>0</v>
      </c>
      <c r="E77" s="567">
        <v>0</v>
      </c>
    </row>
    <row r="78" spans="1:5" s="569" customFormat="1" ht="12.75" customHeight="1">
      <c r="A78" s="568" t="s">
        <v>431</v>
      </c>
      <c r="B78" s="561" t="s">
        <v>432</v>
      </c>
      <c r="C78" s="562" t="s">
        <v>433</v>
      </c>
      <c r="D78" s="563">
        <f>SUM(D79:D86)</f>
        <v>40158.14</v>
      </c>
      <c r="E78" s="565">
        <f>SUM(E79:E86)</f>
        <v>46968.17</v>
      </c>
    </row>
    <row r="79" spans="1:5" ht="12.75" customHeight="1">
      <c r="A79" s="560" t="s">
        <v>434</v>
      </c>
      <c r="B79" s="561" t="s">
        <v>435</v>
      </c>
      <c r="C79" s="562" t="s">
        <v>436</v>
      </c>
      <c r="D79" s="566">
        <v>49.94</v>
      </c>
      <c r="E79" s="567">
        <v>44.28</v>
      </c>
    </row>
    <row r="80" spans="1:5" ht="12.75" customHeight="1">
      <c r="A80" s="560" t="s">
        <v>437</v>
      </c>
      <c r="B80" s="561" t="s">
        <v>438</v>
      </c>
      <c r="C80" s="562" t="s">
        <v>439</v>
      </c>
      <c r="D80" s="566">
        <v>49.14</v>
      </c>
      <c r="E80" s="567">
        <v>19.32</v>
      </c>
    </row>
    <row r="81" spans="1:5" ht="12.75" customHeight="1">
      <c r="A81" s="560" t="s">
        <v>440</v>
      </c>
      <c r="B81" s="561" t="s">
        <v>441</v>
      </c>
      <c r="C81" s="562" t="s">
        <v>442</v>
      </c>
      <c r="D81" s="566">
        <v>40059.06</v>
      </c>
      <c r="E81" s="567">
        <v>46904.57</v>
      </c>
    </row>
    <row r="82" spans="1:5" ht="12.75" customHeight="1">
      <c r="A82" s="560" t="s">
        <v>443</v>
      </c>
      <c r="B82" s="561" t="s">
        <v>444</v>
      </c>
      <c r="C82" s="562" t="s">
        <v>445</v>
      </c>
      <c r="D82" s="566">
        <v>0</v>
      </c>
      <c r="E82" s="567">
        <v>0</v>
      </c>
    </row>
    <row r="83" spans="1:5" ht="12.75" customHeight="1">
      <c r="A83" s="560" t="s">
        <v>446</v>
      </c>
      <c r="B83" s="561" t="s">
        <v>447</v>
      </c>
      <c r="C83" s="562" t="s">
        <v>448</v>
      </c>
      <c r="D83" s="566">
        <v>0</v>
      </c>
      <c r="E83" s="567">
        <v>0</v>
      </c>
    </row>
    <row r="84" spans="1:5" ht="12.75" customHeight="1">
      <c r="A84" s="560" t="s">
        <v>449</v>
      </c>
      <c r="B84" s="561" t="s">
        <v>450</v>
      </c>
      <c r="C84" s="562" t="s">
        <v>451</v>
      </c>
      <c r="D84" s="566">
        <v>0</v>
      </c>
      <c r="E84" s="567">
        <v>0</v>
      </c>
    </row>
    <row r="85" spans="1:5" ht="12.75" customHeight="1">
      <c r="A85" s="560" t="s">
        <v>452</v>
      </c>
      <c r="B85" s="561" t="s">
        <v>453</v>
      </c>
      <c r="C85" s="562" t="s">
        <v>454</v>
      </c>
      <c r="D85" s="566">
        <v>0</v>
      </c>
      <c r="E85" s="567">
        <v>0</v>
      </c>
    </row>
    <row r="86" spans="1:5" ht="12.75" customHeight="1">
      <c r="A86" s="560" t="s">
        <v>455</v>
      </c>
      <c r="B86" s="561" t="s">
        <v>456</v>
      </c>
      <c r="C86" s="562" t="s">
        <v>457</v>
      </c>
      <c r="D86" s="566">
        <v>0</v>
      </c>
      <c r="E86" s="567">
        <v>0</v>
      </c>
    </row>
    <row r="87" spans="1:5" s="569" customFormat="1" ht="12.75" customHeight="1">
      <c r="A87" s="568" t="s">
        <v>458</v>
      </c>
      <c r="B87" s="561" t="s">
        <v>459</v>
      </c>
      <c r="C87" s="562" t="s">
        <v>460</v>
      </c>
      <c r="D87" s="563">
        <f>SUM(D88:D90)</f>
        <v>333.23</v>
      </c>
      <c r="E87" s="565">
        <f>SUM(E88:E90)</f>
        <v>712.79</v>
      </c>
    </row>
    <row r="88" spans="1:5" ht="12.75" customHeight="1">
      <c r="A88" s="560" t="s">
        <v>461</v>
      </c>
      <c r="B88" s="561" t="s">
        <v>462</v>
      </c>
      <c r="C88" s="562" t="s">
        <v>463</v>
      </c>
      <c r="D88" s="566">
        <v>333.23</v>
      </c>
      <c r="E88" s="567">
        <v>712.79</v>
      </c>
    </row>
    <row r="89" spans="1:5" ht="12.75" customHeight="1">
      <c r="A89" s="560" t="s">
        <v>466</v>
      </c>
      <c r="B89" s="561" t="s">
        <v>467</v>
      </c>
      <c r="C89" s="562" t="s">
        <v>468</v>
      </c>
      <c r="D89" s="566">
        <v>0</v>
      </c>
      <c r="E89" s="567">
        <v>0</v>
      </c>
    </row>
    <row r="90" spans="1:5" ht="12.75" customHeight="1">
      <c r="A90" s="560" t="s">
        <v>469</v>
      </c>
      <c r="B90" s="561" t="s">
        <v>470</v>
      </c>
      <c r="C90" s="562" t="s">
        <v>471</v>
      </c>
      <c r="D90" s="566">
        <v>0</v>
      </c>
      <c r="E90" s="567">
        <v>0</v>
      </c>
    </row>
    <row r="91" spans="1:5" s="569" customFormat="1" ht="12.75" customHeight="1" thickBot="1">
      <c r="A91" s="571" t="s">
        <v>472</v>
      </c>
      <c r="B91" s="572" t="s">
        <v>473</v>
      </c>
      <c r="C91" s="573" t="s">
        <v>474</v>
      </c>
      <c r="D91" s="580">
        <v>130259.21</v>
      </c>
      <c r="E91" s="581">
        <f>E7+E47</f>
        <v>143570.66</v>
      </c>
    </row>
    <row r="92" spans="1:5" s="569" customFormat="1" ht="12.75" customHeight="1" thickBot="1">
      <c r="A92" s="582" t="s">
        <v>475</v>
      </c>
      <c r="B92" s="583"/>
      <c r="C92" s="584" t="s">
        <v>476</v>
      </c>
      <c r="D92" s="555" t="s">
        <v>632</v>
      </c>
      <c r="E92" s="555" t="s">
        <v>633</v>
      </c>
    </row>
    <row r="93" spans="1:5" s="569" customFormat="1" ht="12.75" customHeight="1">
      <c r="A93" s="585" t="s">
        <v>477</v>
      </c>
      <c r="B93" s="586" t="s">
        <v>478</v>
      </c>
      <c r="C93" s="587" t="s">
        <v>479</v>
      </c>
      <c r="D93" s="588">
        <f>D94+D98</f>
        <v>113101.77</v>
      </c>
      <c r="E93" s="589">
        <f>E94+E98</f>
        <v>120930.91</v>
      </c>
    </row>
    <row r="94" spans="1:5" s="569" customFormat="1" ht="12.75" customHeight="1">
      <c r="A94" s="560" t="s">
        <v>480</v>
      </c>
      <c r="B94" s="561" t="s">
        <v>481</v>
      </c>
      <c r="C94" s="562" t="s">
        <v>482</v>
      </c>
      <c r="D94" s="563">
        <f>SUM(D95:D97)</f>
        <v>113595.85</v>
      </c>
      <c r="E94" s="565">
        <f>SUM(E95:E97)</f>
        <v>118022.5</v>
      </c>
    </row>
    <row r="95" spans="1:5" ht="12.75" customHeight="1">
      <c r="A95" s="560" t="s">
        <v>483</v>
      </c>
      <c r="B95" s="561" t="s">
        <v>484</v>
      </c>
      <c r="C95" s="562" t="s">
        <v>485</v>
      </c>
      <c r="D95" s="566">
        <v>87998.8</v>
      </c>
      <c r="E95" s="567">
        <v>93964.13</v>
      </c>
    </row>
    <row r="96" spans="1:5" ht="12.75" customHeight="1">
      <c r="A96" s="560" t="s">
        <v>486</v>
      </c>
      <c r="B96" s="561" t="s">
        <v>487</v>
      </c>
      <c r="C96" s="562" t="s">
        <v>488</v>
      </c>
      <c r="D96" s="566">
        <v>25597.05</v>
      </c>
      <c r="E96" s="567">
        <v>24058.37</v>
      </c>
    </row>
    <row r="97" spans="1:5" ht="12.75" customHeight="1">
      <c r="A97" s="560" t="s">
        <v>489</v>
      </c>
      <c r="B97" s="561" t="s">
        <v>490</v>
      </c>
      <c r="C97" s="562" t="s">
        <v>491</v>
      </c>
      <c r="D97" s="566">
        <v>0</v>
      </c>
      <c r="E97" s="567">
        <v>0</v>
      </c>
    </row>
    <row r="98" spans="1:5" s="569" customFormat="1" ht="12.75" customHeight="1">
      <c r="A98" s="568" t="s">
        <v>492</v>
      </c>
      <c r="B98" s="561" t="s">
        <v>493</v>
      </c>
      <c r="C98" s="562" t="s">
        <v>494</v>
      </c>
      <c r="D98" s="563">
        <f>SUM(D99:D101)</f>
        <v>-494.08000000000004</v>
      </c>
      <c r="E98" s="565">
        <f>SUM(E99:E101)</f>
        <v>2908.41</v>
      </c>
    </row>
    <row r="99" spans="1:5" ht="12.75" customHeight="1">
      <c r="A99" s="560" t="s">
        <v>634</v>
      </c>
      <c r="B99" s="561" t="s">
        <v>495</v>
      </c>
      <c r="C99" s="562" t="s">
        <v>496</v>
      </c>
      <c r="D99" s="566">
        <v>0</v>
      </c>
      <c r="E99" s="567">
        <v>3402.49</v>
      </c>
    </row>
    <row r="100" spans="1:5" ht="12.75" customHeight="1">
      <c r="A100" s="560" t="s">
        <v>497</v>
      </c>
      <c r="B100" s="561" t="s">
        <v>498</v>
      </c>
      <c r="C100" s="562" t="s">
        <v>499</v>
      </c>
      <c r="D100" s="566">
        <v>592.64</v>
      </c>
      <c r="E100" s="567">
        <v>0</v>
      </c>
    </row>
    <row r="101" spans="1:5" ht="12.75" customHeight="1">
      <c r="A101" s="560" t="s">
        <v>500</v>
      </c>
      <c r="B101" s="561" t="s">
        <v>501</v>
      </c>
      <c r="C101" s="562" t="s">
        <v>502</v>
      </c>
      <c r="D101" s="566">
        <v>-1086.72</v>
      </c>
      <c r="E101" s="567">
        <v>-494.08</v>
      </c>
    </row>
    <row r="102" spans="1:5" s="569" customFormat="1" ht="12.75" customHeight="1">
      <c r="A102" s="560" t="s">
        <v>503</v>
      </c>
      <c r="B102" s="561" t="s">
        <v>504</v>
      </c>
      <c r="C102" s="562" t="s">
        <v>505</v>
      </c>
      <c r="D102" s="563">
        <f>D103+D105+D113+D137</f>
        <v>17157.440000000002</v>
      </c>
      <c r="E102" s="565">
        <f>E103+E105+E113+E137</f>
        <v>22639.75</v>
      </c>
    </row>
    <row r="103" spans="1:5" s="569" customFormat="1" ht="12.75" customHeight="1">
      <c r="A103" s="560" t="s">
        <v>506</v>
      </c>
      <c r="B103" s="561" t="s">
        <v>507</v>
      </c>
      <c r="C103" s="562" t="s">
        <v>517</v>
      </c>
      <c r="D103" s="590">
        <v>0</v>
      </c>
      <c r="E103" s="591">
        <v>0</v>
      </c>
    </row>
    <row r="104" spans="1:5" ht="12.75" customHeight="1">
      <c r="A104" s="560" t="s">
        <v>518</v>
      </c>
      <c r="B104" s="561" t="s">
        <v>519</v>
      </c>
      <c r="C104" s="562" t="s">
        <v>520</v>
      </c>
      <c r="D104" s="566">
        <v>0</v>
      </c>
      <c r="E104" s="567">
        <v>0</v>
      </c>
    </row>
    <row r="105" spans="1:5" ht="12.75" customHeight="1">
      <c r="A105" s="560" t="s">
        <v>521</v>
      </c>
      <c r="B105" s="561" t="s">
        <v>522</v>
      </c>
      <c r="C105" s="562" t="s">
        <v>523</v>
      </c>
      <c r="D105" s="563">
        <f>SUM(D106:D112)</f>
        <v>0</v>
      </c>
      <c r="E105" s="565">
        <f>SUM(E106:E112)</f>
        <v>0</v>
      </c>
    </row>
    <row r="106" spans="1:5" ht="12.75" customHeight="1">
      <c r="A106" s="560" t="s">
        <v>524</v>
      </c>
      <c r="B106" s="561" t="s">
        <v>525</v>
      </c>
      <c r="C106" s="562" t="s">
        <v>526</v>
      </c>
      <c r="D106" s="566">
        <v>0</v>
      </c>
      <c r="E106" s="567">
        <v>0</v>
      </c>
    </row>
    <row r="107" spans="1:5" ht="12.75" customHeight="1">
      <c r="A107" s="560" t="s">
        <v>527</v>
      </c>
      <c r="B107" s="561" t="s">
        <v>528</v>
      </c>
      <c r="C107" s="562" t="s">
        <v>529</v>
      </c>
      <c r="D107" s="566">
        <v>0</v>
      </c>
      <c r="E107" s="567">
        <v>0</v>
      </c>
    </row>
    <row r="108" spans="1:5" ht="12.75" customHeight="1">
      <c r="A108" s="560" t="s">
        <v>530</v>
      </c>
      <c r="B108" s="561" t="s">
        <v>531</v>
      </c>
      <c r="C108" s="562" t="s">
        <v>532</v>
      </c>
      <c r="D108" s="566">
        <v>0</v>
      </c>
      <c r="E108" s="567">
        <v>0</v>
      </c>
    </row>
    <row r="109" spans="1:5" ht="12.75" customHeight="1">
      <c r="A109" s="560" t="s">
        <v>533</v>
      </c>
      <c r="B109" s="561" t="s">
        <v>534</v>
      </c>
      <c r="C109" s="562" t="s">
        <v>535</v>
      </c>
      <c r="D109" s="566">
        <v>0</v>
      </c>
      <c r="E109" s="567">
        <v>0</v>
      </c>
    </row>
    <row r="110" spans="1:5" ht="12.75" customHeight="1">
      <c r="A110" s="560" t="s">
        <v>536</v>
      </c>
      <c r="B110" s="561" t="s">
        <v>537</v>
      </c>
      <c r="C110" s="562" t="s">
        <v>538</v>
      </c>
      <c r="D110" s="566">
        <v>0</v>
      </c>
      <c r="E110" s="567">
        <v>0</v>
      </c>
    </row>
    <row r="111" spans="1:5" ht="12.75" customHeight="1">
      <c r="A111" s="560" t="s">
        <v>539</v>
      </c>
      <c r="B111" s="561" t="s">
        <v>540</v>
      </c>
      <c r="C111" s="562" t="s">
        <v>541</v>
      </c>
      <c r="D111" s="566">
        <v>0</v>
      </c>
      <c r="E111" s="567">
        <v>0</v>
      </c>
    </row>
    <row r="112" spans="1:5" ht="12.75" customHeight="1">
      <c r="A112" s="560" t="s">
        <v>542</v>
      </c>
      <c r="B112" s="561" t="s">
        <v>543</v>
      </c>
      <c r="C112" s="562" t="s">
        <v>544</v>
      </c>
      <c r="D112" s="566">
        <v>0</v>
      </c>
      <c r="E112" s="567">
        <v>0</v>
      </c>
    </row>
    <row r="113" spans="1:5" s="569" customFormat="1" ht="12.75" customHeight="1">
      <c r="A113" s="568" t="s">
        <v>545</v>
      </c>
      <c r="B113" s="561" t="s">
        <v>546</v>
      </c>
      <c r="C113" s="562" t="s">
        <v>547</v>
      </c>
      <c r="D113" s="563">
        <f>SUM(D114:D136)</f>
        <v>15577.080000000002</v>
      </c>
      <c r="E113" s="565">
        <f>SUM(E114:E136)</f>
        <v>19779.329999999998</v>
      </c>
    </row>
    <row r="114" spans="1:5" ht="12.75" customHeight="1">
      <c r="A114" s="560" t="s">
        <v>548</v>
      </c>
      <c r="B114" s="561" t="s">
        <v>549</v>
      </c>
      <c r="C114" s="562" t="s">
        <v>550</v>
      </c>
      <c r="D114" s="566">
        <v>5.03</v>
      </c>
      <c r="E114" s="567">
        <v>1197.07</v>
      </c>
    </row>
    <row r="115" spans="1:5" ht="12.75" customHeight="1">
      <c r="A115" s="560" t="s">
        <v>551</v>
      </c>
      <c r="B115" s="561" t="s">
        <v>552</v>
      </c>
      <c r="C115" s="562" t="s">
        <v>553</v>
      </c>
      <c r="D115" s="566">
        <v>0</v>
      </c>
      <c r="E115" s="567">
        <v>0</v>
      </c>
    </row>
    <row r="116" spans="1:5" ht="12.75" customHeight="1">
      <c r="A116" s="560" t="s">
        <v>554</v>
      </c>
      <c r="B116" s="561" t="s">
        <v>555</v>
      </c>
      <c r="C116" s="562" t="s">
        <v>556</v>
      </c>
      <c r="D116" s="566">
        <v>650.1</v>
      </c>
      <c r="E116" s="567">
        <v>428.76</v>
      </c>
    </row>
    <row r="117" spans="1:5" ht="12.75" customHeight="1">
      <c r="A117" s="560" t="s">
        <v>557</v>
      </c>
      <c r="B117" s="561" t="s">
        <v>558</v>
      </c>
      <c r="C117" s="562" t="s">
        <v>559</v>
      </c>
      <c r="D117" s="566">
        <v>2076.31</v>
      </c>
      <c r="E117" s="567">
        <v>1268.65</v>
      </c>
    </row>
    <row r="118" spans="1:5" ht="12.75" customHeight="1">
      <c r="A118" s="560" t="s">
        <v>560</v>
      </c>
      <c r="B118" s="561" t="s">
        <v>561</v>
      </c>
      <c r="C118" s="562" t="s">
        <v>562</v>
      </c>
      <c r="D118" s="566">
        <v>7227.93</v>
      </c>
      <c r="E118" s="567">
        <v>8681.13</v>
      </c>
    </row>
    <row r="119" spans="1:5" ht="12.75" customHeight="1">
      <c r="A119" s="560" t="s">
        <v>563</v>
      </c>
      <c r="B119" s="561" t="s">
        <v>564</v>
      </c>
      <c r="C119" s="562" t="s">
        <v>565</v>
      </c>
      <c r="D119" s="566">
        <v>26.5</v>
      </c>
      <c r="E119" s="567">
        <v>31</v>
      </c>
    </row>
    <row r="120" spans="1:5" ht="12.75" customHeight="1">
      <c r="A120" s="592" t="s">
        <v>566</v>
      </c>
      <c r="B120" s="561" t="s">
        <v>395</v>
      </c>
      <c r="C120" s="562" t="s">
        <v>567</v>
      </c>
      <c r="D120" s="566">
        <v>4108.97</v>
      </c>
      <c r="E120" s="567">
        <v>5155.58</v>
      </c>
    </row>
    <row r="121" spans="1:5" ht="12.75" customHeight="1">
      <c r="A121" s="560" t="s">
        <v>568</v>
      </c>
      <c r="B121" s="561" t="s">
        <v>398</v>
      </c>
      <c r="C121" s="562" t="s">
        <v>569</v>
      </c>
      <c r="D121" s="566">
        <v>0</v>
      </c>
      <c r="E121" s="567">
        <v>0</v>
      </c>
    </row>
    <row r="122" spans="1:5" ht="12.75" customHeight="1">
      <c r="A122" s="560" t="s">
        <v>570</v>
      </c>
      <c r="B122" s="561" t="s">
        <v>401</v>
      </c>
      <c r="C122" s="562" t="s">
        <v>571</v>
      </c>
      <c r="D122" s="566">
        <v>1748.8</v>
      </c>
      <c r="E122" s="567">
        <v>2370.28</v>
      </c>
    </row>
    <row r="123" spans="1:5" ht="12.75" customHeight="1">
      <c r="A123" s="560" t="s">
        <v>572</v>
      </c>
      <c r="B123" s="561" t="s">
        <v>404</v>
      </c>
      <c r="C123" s="562" t="s">
        <v>573</v>
      </c>
      <c r="D123" s="566">
        <v>0</v>
      </c>
      <c r="E123" s="567">
        <v>0</v>
      </c>
    </row>
    <row r="124" spans="1:5" ht="12.75" customHeight="1">
      <c r="A124" s="560" t="s">
        <v>574</v>
      </c>
      <c r="B124" s="561" t="s">
        <v>407</v>
      </c>
      <c r="C124" s="562" t="s">
        <v>575</v>
      </c>
      <c r="D124" s="566">
        <v>0</v>
      </c>
      <c r="E124" s="567">
        <v>0</v>
      </c>
    </row>
    <row r="125" spans="1:5" ht="12.75" customHeight="1">
      <c r="A125" s="560" t="s">
        <v>576</v>
      </c>
      <c r="B125" s="561" t="s">
        <v>410</v>
      </c>
      <c r="C125" s="562" t="s">
        <v>577</v>
      </c>
      <c r="D125" s="566">
        <v>0</v>
      </c>
      <c r="E125" s="567">
        <v>0</v>
      </c>
    </row>
    <row r="126" spans="1:5" ht="10.5">
      <c r="A126" s="560" t="s">
        <v>578</v>
      </c>
      <c r="B126" s="561" t="s">
        <v>413</v>
      </c>
      <c r="C126" s="562" t="s">
        <v>579</v>
      </c>
      <c r="D126" s="566">
        <v>1119.58</v>
      </c>
      <c r="E126" s="567">
        <v>0</v>
      </c>
    </row>
    <row r="127" spans="1:5" ht="10.5">
      <c r="A127" s="560" t="s">
        <v>580</v>
      </c>
      <c r="B127" s="561" t="s">
        <v>581</v>
      </c>
      <c r="C127" s="562" t="s">
        <v>582</v>
      </c>
      <c r="D127" s="566">
        <v>0</v>
      </c>
      <c r="E127" s="567">
        <v>0</v>
      </c>
    </row>
    <row r="128" spans="1:5" ht="12.75" customHeight="1">
      <c r="A128" s="560" t="s">
        <v>583</v>
      </c>
      <c r="B128" s="561" t="s">
        <v>584</v>
      </c>
      <c r="C128" s="562" t="s">
        <v>585</v>
      </c>
      <c r="D128" s="566">
        <v>0</v>
      </c>
      <c r="E128" s="567">
        <v>0</v>
      </c>
    </row>
    <row r="129" spans="1:5" ht="12.75" customHeight="1">
      <c r="A129" s="560" t="s">
        <v>586</v>
      </c>
      <c r="B129" s="561" t="s">
        <v>418</v>
      </c>
      <c r="C129" s="562" t="s">
        <v>587</v>
      </c>
      <c r="D129" s="566">
        <v>0</v>
      </c>
      <c r="E129" s="567">
        <v>0</v>
      </c>
    </row>
    <row r="130" spans="1:5" ht="12.75" customHeight="1">
      <c r="A130" s="560" t="s">
        <v>588</v>
      </c>
      <c r="B130" s="561" t="s">
        <v>589</v>
      </c>
      <c r="C130" s="562" t="s">
        <v>590</v>
      </c>
      <c r="D130" s="566">
        <v>21</v>
      </c>
      <c r="E130" s="567">
        <v>40.36</v>
      </c>
    </row>
    <row r="131" spans="1:5" ht="12.75" customHeight="1">
      <c r="A131" s="560" t="s">
        <v>591</v>
      </c>
      <c r="B131" s="561" t="s">
        <v>592</v>
      </c>
      <c r="C131" s="562" t="s">
        <v>593</v>
      </c>
      <c r="D131" s="566">
        <v>0</v>
      </c>
      <c r="E131" s="567">
        <v>0</v>
      </c>
    </row>
    <row r="132" spans="1:5" ht="12.75" customHeight="1">
      <c r="A132" s="560" t="s">
        <v>594</v>
      </c>
      <c r="B132" s="561" t="s">
        <v>595</v>
      </c>
      <c r="C132" s="562" t="s">
        <v>596</v>
      </c>
      <c r="D132" s="566">
        <v>0</v>
      </c>
      <c r="E132" s="567">
        <v>0</v>
      </c>
    </row>
    <row r="133" spans="1:5" ht="12.75" customHeight="1">
      <c r="A133" s="560" t="s">
        <v>597</v>
      </c>
      <c r="B133" s="561" t="s">
        <v>598</v>
      </c>
      <c r="C133" s="562" t="s">
        <v>599</v>
      </c>
      <c r="D133" s="566">
        <v>0</v>
      </c>
      <c r="E133" s="567">
        <v>0</v>
      </c>
    </row>
    <row r="134" spans="1:5" ht="12.75" customHeight="1">
      <c r="A134" s="560" t="s">
        <v>600</v>
      </c>
      <c r="B134" s="561" t="s">
        <v>601</v>
      </c>
      <c r="C134" s="562" t="s">
        <v>602</v>
      </c>
      <c r="D134" s="566">
        <v>0</v>
      </c>
      <c r="E134" s="567">
        <v>0</v>
      </c>
    </row>
    <row r="135" spans="1:5" ht="12.75" customHeight="1">
      <c r="A135" s="560" t="s">
        <v>603</v>
      </c>
      <c r="B135" s="561" t="s">
        <v>540</v>
      </c>
      <c r="C135" s="562" t="s">
        <v>604</v>
      </c>
      <c r="D135" s="566">
        <v>-1407.14</v>
      </c>
      <c r="E135" s="567">
        <v>606.5</v>
      </c>
    </row>
    <row r="136" spans="1:5" ht="12.75" customHeight="1">
      <c r="A136" s="560" t="s">
        <v>605</v>
      </c>
      <c r="B136" s="561" t="s">
        <v>606</v>
      </c>
      <c r="C136" s="562" t="s">
        <v>607</v>
      </c>
      <c r="D136" s="566">
        <v>0</v>
      </c>
      <c r="E136" s="567">
        <v>0</v>
      </c>
    </row>
    <row r="137" spans="1:5" s="569" customFormat="1" ht="12.75" customHeight="1">
      <c r="A137" s="568" t="s">
        <v>608</v>
      </c>
      <c r="B137" s="561" t="s">
        <v>609</v>
      </c>
      <c r="C137" s="562" t="s">
        <v>610</v>
      </c>
      <c r="D137" s="563">
        <f>SUM(D138:D140)</f>
        <v>1580.36</v>
      </c>
      <c r="E137" s="565">
        <f>SUM(E138:E140)</f>
        <v>2860.42</v>
      </c>
    </row>
    <row r="138" spans="1:5" ht="12.75" customHeight="1">
      <c r="A138" s="560" t="s">
        <v>611</v>
      </c>
      <c r="B138" s="561" t="s">
        <v>612</v>
      </c>
      <c r="C138" s="562" t="s">
        <v>613</v>
      </c>
      <c r="D138" s="566">
        <v>0</v>
      </c>
      <c r="E138" s="567">
        <v>0</v>
      </c>
    </row>
    <row r="139" spans="1:5" ht="12.75" customHeight="1">
      <c r="A139" s="560" t="s">
        <v>614</v>
      </c>
      <c r="B139" s="561" t="s">
        <v>615</v>
      </c>
      <c r="C139" s="562" t="s">
        <v>616</v>
      </c>
      <c r="D139" s="566">
        <v>1580.36</v>
      </c>
      <c r="E139" s="567">
        <v>2860.42</v>
      </c>
    </row>
    <row r="140" spans="1:5" ht="12.75" customHeight="1">
      <c r="A140" s="560" t="s">
        <v>617</v>
      </c>
      <c r="B140" s="561" t="s">
        <v>618</v>
      </c>
      <c r="C140" s="562" t="s">
        <v>619</v>
      </c>
      <c r="D140" s="566">
        <v>0</v>
      </c>
      <c r="E140" s="567">
        <v>0</v>
      </c>
    </row>
    <row r="141" spans="1:5" s="569" customFormat="1" ht="12.75" customHeight="1" thickBot="1">
      <c r="A141" s="571" t="s">
        <v>620</v>
      </c>
      <c r="B141" s="593" t="s">
        <v>621</v>
      </c>
      <c r="C141" s="573" t="s">
        <v>622</v>
      </c>
      <c r="D141" s="594">
        <f>D93+D102</f>
        <v>130259.21</v>
      </c>
      <c r="E141" s="581">
        <f>E93+E102</f>
        <v>143570.66</v>
      </c>
    </row>
    <row r="142" spans="1:3" ht="12.75" customHeight="1">
      <c r="A142" s="269"/>
      <c r="B142" s="595"/>
      <c r="C142" s="595"/>
    </row>
    <row r="143" spans="1:3" ht="12.75" customHeight="1">
      <c r="A143" s="269" t="s">
        <v>623</v>
      </c>
      <c r="B143" s="597"/>
      <c r="C143" s="597"/>
    </row>
    <row r="145" spans="1:5" s="601" customFormat="1" ht="12.75" customHeight="1">
      <c r="A145" s="598" t="s">
        <v>635</v>
      </c>
      <c r="B145" s="599"/>
      <c r="C145" s="599"/>
      <c r="D145" s="600"/>
      <c r="E145" s="600"/>
    </row>
    <row r="146" spans="1:5" s="601" customFormat="1" ht="12.75" customHeight="1">
      <c r="A146" s="598" t="s">
        <v>636</v>
      </c>
      <c r="B146" s="599"/>
      <c r="C146" s="599"/>
      <c r="D146" s="600"/>
      <c r="E146" s="600"/>
    </row>
  </sheetData>
  <sheetProtection/>
  <mergeCells count="1">
    <mergeCell ref="C1:D1"/>
  </mergeCells>
  <printOptions/>
  <pageMargins left="0.75" right="0.75" top="1" bottom="1" header="0.4921259845" footer="0.4921259845"/>
  <pageSetup horizontalDpi="600" verticalDpi="600" orientation="portrait" paperSize="9" scale="85" r:id="rId3"/>
  <rowBreaks count="2" manualBreakCount="2">
    <brk id="46" max="255" man="1"/>
    <brk id="91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C39" sqref="C39"/>
    </sheetView>
  </sheetViews>
  <sheetFormatPr defaultColWidth="9.33203125" defaultRowHeight="10.5"/>
  <cols>
    <col min="1" max="1" width="4.5" style="174" customWidth="1"/>
    <col min="2" max="2" width="73.5" style="174" customWidth="1"/>
    <col min="3" max="5" width="13.5" style="217" customWidth="1"/>
    <col min="6" max="16384" width="9.33203125" style="174" customWidth="1"/>
  </cols>
  <sheetData>
    <row r="1" ht="10.5">
      <c r="A1" s="216" t="s">
        <v>1014</v>
      </c>
    </row>
    <row r="3" ht="10.5">
      <c r="A3" s="216" t="s">
        <v>979</v>
      </c>
    </row>
    <row r="4" spans="4:5" ht="10.5">
      <c r="D4" s="194"/>
      <c r="E4" s="194" t="s">
        <v>980</v>
      </c>
    </row>
    <row r="5" spans="1:5" ht="25.5" customHeight="1">
      <c r="A5" s="218" t="s">
        <v>873</v>
      </c>
      <c r="B5" s="218" t="s">
        <v>981</v>
      </c>
      <c r="C5" s="218" t="s">
        <v>1012</v>
      </c>
      <c r="D5" s="218" t="s">
        <v>1013</v>
      </c>
      <c r="E5" s="218" t="s">
        <v>878</v>
      </c>
    </row>
    <row r="6" spans="1:5" ht="13.5" customHeight="1">
      <c r="A6" s="219">
        <v>1</v>
      </c>
      <c r="B6" s="220" t="s">
        <v>982</v>
      </c>
      <c r="C6" s="221">
        <f>SUM(C7:C9)</f>
        <v>230.227</v>
      </c>
      <c r="D6" s="221">
        <f>SUM(D7:D9)</f>
        <v>0</v>
      </c>
      <c r="E6" s="221">
        <f>SUM(C6:D6)</f>
        <v>230.227</v>
      </c>
    </row>
    <row r="7" spans="1:5" ht="13.5" customHeight="1">
      <c r="A7" s="219">
        <v>2</v>
      </c>
      <c r="B7" s="220" t="s">
        <v>983</v>
      </c>
      <c r="C7" s="213">
        <v>133.124</v>
      </c>
      <c r="D7" s="213"/>
      <c r="E7" s="221">
        <f>SUM(C7:D7)</f>
        <v>133.124</v>
      </c>
    </row>
    <row r="8" spans="1:5" ht="13.5" customHeight="1">
      <c r="A8" s="219">
        <v>3</v>
      </c>
      <c r="B8" s="220" t="s">
        <v>984</v>
      </c>
      <c r="C8" s="213">
        <v>24.044</v>
      </c>
      <c r="D8" s="213"/>
      <c r="E8" s="221">
        <f>SUM(C8:D8)</f>
        <v>24.044</v>
      </c>
    </row>
    <row r="9" spans="1:5" ht="13.5" customHeight="1">
      <c r="A9" s="219">
        <v>4</v>
      </c>
      <c r="B9" s="220" t="s">
        <v>985</v>
      </c>
      <c r="C9" s="213">
        <v>73.059</v>
      </c>
      <c r="D9" s="213"/>
      <c r="E9" s="221">
        <f>SUM(C9:D9)</f>
        <v>73.059</v>
      </c>
    </row>
    <row r="10" spans="1:5" ht="13.5" customHeight="1">
      <c r="A10" s="219">
        <v>5</v>
      </c>
      <c r="B10" s="220" t="s">
        <v>986</v>
      </c>
      <c r="C10" s="214">
        <f>C12-C11</f>
        <v>54685</v>
      </c>
      <c r="D10" s="214">
        <f>D12-D11</f>
        <v>0</v>
      </c>
      <c r="E10" s="214">
        <f>SUM(C10:D10)</f>
        <v>54685</v>
      </c>
    </row>
    <row r="11" spans="1:5" ht="13.5" customHeight="1">
      <c r="A11" s="219">
        <v>6</v>
      </c>
      <c r="B11" s="220" t="s">
        <v>987</v>
      </c>
      <c r="C11" s="7">
        <v>26825</v>
      </c>
      <c r="D11" s="7"/>
      <c r="E11" s="214">
        <f aca="true" t="shared" si="0" ref="E11:E21">SUM(C11:D11)</f>
        <v>26825</v>
      </c>
    </row>
    <row r="12" spans="1:5" ht="13.5" customHeight="1">
      <c r="A12" s="219">
        <v>7</v>
      </c>
      <c r="B12" s="220" t="s">
        <v>988</v>
      </c>
      <c r="C12" s="7">
        <v>81510</v>
      </c>
      <c r="D12" s="7"/>
      <c r="E12" s="214">
        <f t="shared" si="0"/>
        <v>81510</v>
      </c>
    </row>
    <row r="13" spans="1:5" ht="13.5" customHeight="1">
      <c r="A13" s="219">
        <v>8</v>
      </c>
      <c r="B13" s="220" t="s">
        <v>989</v>
      </c>
      <c r="C13" s="7">
        <v>76469</v>
      </c>
      <c r="D13" s="7"/>
      <c r="E13" s="214">
        <f t="shared" si="0"/>
        <v>76469</v>
      </c>
    </row>
    <row r="14" spans="1:5" ht="13.5" customHeight="1">
      <c r="A14" s="219">
        <v>9</v>
      </c>
      <c r="B14" s="220" t="s">
        <v>990</v>
      </c>
      <c r="C14" s="7">
        <v>25268</v>
      </c>
      <c r="D14" s="7"/>
      <c r="E14" s="214">
        <f t="shared" si="0"/>
        <v>25268</v>
      </c>
    </row>
    <row r="15" spans="1:5" ht="13.5" customHeight="1">
      <c r="A15" s="219">
        <v>10</v>
      </c>
      <c r="B15" s="220" t="s">
        <v>991</v>
      </c>
      <c r="C15" s="7">
        <v>5041</v>
      </c>
      <c r="D15" s="7"/>
      <c r="E15" s="214">
        <f t="shared" si="0"/>
        <v>5041</v>
      </c>
    </row>
    <row r="16" spans="1:5" ht="13.5" customHeight="1">
      <c r="A16" s="219">
        <v>11</v>
      </c>
      <c r="B16" s="220" t="s">
        <v>990</v>
      </c>
      <c r="C16" s="7">
        <v>1557</v>
      </c>
      <c r="D16" s="7"/>
      <c r="E16" s="214">
        <f t="shared" si="0"/>
        <v>1557</v>
      </c>
    </row>
    <row r="17" spans="1:5" ht="13.5" customHeight="1">
      <c r="A17" s="219">
        <v>12</v>
      </c>
      <c r="B17" s="220" t="s">
        <v>992</v>
      </c>
      <c r="C17" s="7">
        <v>0</v>
      </c>
      <c r="D17" s="7"/>
      <c r="E17" s="214">
        <f t="shared" si="0"/>
        <v>0</v>
      </c>
    </row>
    <row r="18" spans="1:5" ht="13.5" customHeight="1">
      <c r="A18" s="219">
        <v>13</v>
      </c>
      <c r="B18" s="220" t="s">
        <v>993</v>
      </c>
      <c r="C18" s="222">
        <f>+C12+C17</f>
        <v>81510</v>
      </c>
      <c r="D18" s="222">
        <f>+D12+D17</f>
        <v>0</v>
      </c>
      <c r="E18" s="214">
        <f t="shared" si="0"/>
        <v>81510</v>
      </c>
    </row>
    <row r="19" spans="1:5" ht="13.5" customHeight="1">
      <c r="A19" s="219">
        <v>14</v>
      </c>
      <c r="B19" s="220" t="s">
        <v>994</v>
      </c>
      <c r="C19" s="7">
        <v>50455</v>
      </c>
      <c r="D19" s="7"/>
      <c r="E19" s="214">
        <f t="shared" si="0"/>
        <v>50455</v>
      </c>
    </row>
    <row r="20" spans="1:5" ht="13.5" customHeight="1">
      <c r="A20" s="219">
        <v>15</v>
      </c>
      <c r="B20" s="220" t="s">
        <v>995</v>
      </c>
      <c r="C20" s="7">
        <v>8038</v>
      </c>
      <c r="D20" s="7"/>
      <c r="E20" s="214">
        <f t="shared" si="0"/>
        <v>8038</v>
      </c>
    </row>
    <row r="21" spans="1:5" ht="13.5" customHeight="1">
      <c r="A21" s="219">
        <v>16</v>
      </c>
      <c r="B21" s="220" t="s">
        <v>996</v>
      </c>
      <c r="C21" s="7">
        <v>17977</v>
      </c>
      <c r="D21" s="7"/>
      <c r="E21" s="214">
        <f t="shared" si="0"/>
        <v>17977</v>
      </c>
    </row>
    <row r="22" spans="1:5" ht="13.5" customHeight="1">
      <c r="A22" s="219">
        <v>17</v>
      </c>
      <c r="B22" s="220" t="s">
        <v>997</v>
      </c>
      <c r="C22" s="222">
        <f>IF(C6=0,0,C13/C6/12*1000)</f>
        <v>27678.841607051592</v>
      </c>
      <c r="D22" s="222">
        <f>IF(D6=0,0,D13/D6/12*1000)</f>
        <v>0</v>
      </c>
      <c r="E22" s="223"/>
    </row>
    <row r="23" spans="1:5" ht="13.5" customHeight="1">
      <c r="A23" s="219">
        <v>18</v>
      </c>
      <c r="B23" s="220" t="s">
        <v>998</v>
      </c>
      <c r="C23" s="7">
        <v>31584</v>
      </c>
      <c r="D23" s="7"/>
      <c r="E23" s="223"/>
    </row>
    <row r="24" spans="1:5" ht="13.5" customHeight="1">
      <c r="A24" s="219">
        <v>19</v>
      </c>
      <c r="B24" s="220" t="s">
        <v>999</v>
      </c>
      <c r="C24" s="7">
        <v>27857</v>
      </c>
      <c r="D24" s="7"/>
      <c r="E24" s="223"/>
    </row>
    <row r="25" spans="1:5" ht="13.5" customHeight="1">
      <c r="A25" s="219">
        <v>20</v>
      </c>
      <c r="B25" s="220" t="s">
        <v>1000</v>
      </c>
      <c r="C25" s="7">
        <v>20505</v>
      </c>
      <c r="D25" s="7"/>
      <c r="E25" s="223"/>
    </row>
    <row r="26" spans="1:5" ht="13.5" customHeight="1">
      <c r="A26" s="219">
        <v>21</v>
      </c>
      <c r="B26" s="220" t="s">
        <v>1001</v>
      </c>
      <c r="C26" s="7">
        <v>25856</v>
      </c>
      <c r="D26" s="7"/>
      <c r="E26" s="223"/>
    </row>
    <row r="27" spans="1:5" ht="13.5" customHeight="1">
      <c r="A27" s="219">
        <v>22</v>
      </c>
      <c r="B27" s="220" t="s">
        <v>1002</v>
      </c>
      <c r="C27" s="224">
        <f>IF(C26=0,0,(C22/C26*100)-100)</f>
        <v>7.049975274797319</v>
      </c>
      <c r="D27" s="224">
        <f>IF(D26=0,0,(D22/D26*100)-100)</f>
        <v>0</v>
      </c>
      <c r="E27" s="225"/>
    </row>
    <row r="28" spans="1:5" ht="13.5" customHeight="1">
      <c r="A28" s="219">
        <v>23</v>
      </c>
      <c r="B28" s="220" t="s">
        <v>1003</v>
      </c>
      <c r="C28" s="7">
        <v>6112</v>
      </c>
      <c r="D28" s="7"/>
      <c r="E28" s="214">
        <f aca="true" t="shared" si="1" ref="E28:E38">SUM(C28:D28)</f>
        <v>6112</v>
      </c>
    </row>
    <row r="29" spans="1:5" ht="13.5" customHeight="1">
      <c r="A29" s="219">
        <v>24</v>
      </c>
      <c r="B29" s="220" t="s">
        <v>1004</v>
      </c>
      <c r="C29" s="7">
        <v>5383</v>
      </c>
      <c r="D29" s="7"/>
      <c r="E29" s="214">
        <f t="shared" si="1"/>
        <v>5383</v>
      </c>
    </row>
    <row r="30" spans="1:5" ht="13.5" customHeight="1">
      <c r="A30" s="219">
        <v>25</v>
      </c>
      <c r="B30" s="220" t="s">
        <v>1005</v>
      </c>
      <c r="C30" s="7">
        <v>729</v>
      </c>
      <c r="D30" s="7"/>
      <c r="E30" s="214">
        <f t="shared" si="1"/>
        <v>729</v>
      </c>
    </row>
    <row r="31" spans="1:5" ht="13.5" customHeight="1">
      <c r="A31" s="219">
        <v>26</v>
      </c>
      <c r="B31" s="220" t="s">
        <v>1006</v>
      </c>
      <c r="C31" s="7">
        <v>9194</v>
      </c>
      <c r="D31" s="7"/>
      <c r="E31" s="214">
        <f t="shared" si="1"/>
        <v>9194</v>
      </c>
    </row>
    <row r="32" spans="1:5" ht="13.5" customHeight="1">
      <c r="A32" s="219">
        <v>27</v>
      </c>
      <c r="B32" s="220" t="s">
        <v>1007</v>
      </c>
      <c r="C32" s="7">
        <v>508</v>
      </c>
      <c r="D32" s="7"/>
      <c r="E32" s="214">
        <f t="shared" si="1"/>
        <v>508</v>
      </c>
    </row>
    <row r="33" spans="1:5" ht="13.5" customHeight="1">
      <c r="A33" s="219">
        <v>28</v>
      </c>
      <c r="B33" s="220" t="s">
        <v>1008</v>
      </c>
      <c r="C33" s="214">
        <f>C18+C28+C31+C32</f>
        <v>97324</v>
      </c>
      <c r="D33" s="214">
        <f>D18+D28+D31+D32</f>
        <v>0</v>
      </c>
      <c r="E33" s="214">
        <f t="shared" si="1"/>
        <v>97324</v>
      </c>
    </row>
    <row r="34" ht="10.5" customHeight="1">
      <c r="A34" s="226" t="s">
        <v>1009</v>
      </c>
    </row>
    <row r="35" spans="1:5" ht="13.5" customHeight="1">
      <c r="A35" s="219">
        <v>29</v>
      </c>
      <c r="B35" s="220" t="s">
        <v>1010</v>
      </c>
      <c r="C35" s="222">
        <f>SUM(C36:C38)</f>
        <v>240.11700000000002</v>
      </c>
      <c r="D35" s="222">
        <f>SUM(D36:D38)</f>
        <v>0</v>
      </c>
      <c r="E35" s="214">
        <f t="shared" si="1"/>
        <v>240.11700000000002</v>
      </c>
    </row>
    <row r="36" spans="1:5" ht="13.5" customHeight="1">
      <c r="A36" s="219">
        <v>30</v>
      </c>
      <c r="B36" s="220" t="s">
        <v>1011</v>
      </c>
      <c r="C36" s="7">
        <v>135.299</v>
      </c>
      <c r="D36" s="7"/>
      <c r="E36" s="214">
        <f t="shared" si="1"/>
        <v>135.299</v>
      </c>
    </row>
    <row r="37" spans="1:5" ht="13.5" customHeight="1">
      <c r="A37" s="219">
        <v>31</v>
      </c>
      <c r="B37" s="220" t="s">
        <v>984</v>
      </c>
      <c r="C37" s="7">
        <v>30.91</v>
      </c>
      <c r="D37" s="7"/>
      <c r="E37" s="214">
        <f t="shared" si="1"/>
        <v>30.91</v>
      </c>
    </row>
    <row r="38" spans="1:5" ht="13.5" customHeight="1">
      <c r="A38" s="219">
        <v>32</v>
      </c>
      <c r="B38" s="220" t="s">
        <v>985</v>
      </c>
      <c r="C38" s="7">
        <v>73.908</v>
      </c>
      <c r="D38" s="7"/>
      <c r="E38" s="214">
        <f t="shared" si="1"/>
        <v>73.908</v>
      </c>
    </row>
    <row r="39" spans="3:5" s="170" customFormat="1" ht="10.5" customHeight="1">
      <c r="C39" s="227"/>
      <c r="D39" s="227"/>
      <c r="E39" s="227"/>
    </row>
    <row r="40" ht="10.5" customHeight="1"/>
  </sheetData>
  <sheetProtection sheet="1" objects="1" scenarios="1"/>
  <printOptions/>
  <pageMargins left="0.51" right="0.34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33203125" defaultRowHeight="10.5"/>
  <cols>
    <col min="1" max="1" width="37.83203125" style="2" customWidth="1"/>
    <col min="2" max="2" width="19.66015625" style="2" customWidth="1"/>
    <col min="3" max="3" width="19.83203125" style="2" customWidth="1"/>
    <col min="4" max="4" width="16.66015625" style="2" customWidth="1"/>
    <col min="5" max="5" width="17.5" style="2" customWidth="1"/>
    <col min="6" max="6" width="7.33203125" style="2" customWidth="1"/>
    <col min="7" max="16384" width="9.33203125" style="2" customWidth="1"/>
  </cols>
  <sheetData>
    <row r="1" ht="10.5">
      <c r="A1" s="1" t="s">
        <v>1026</v>
      </c>
    </row>
    <row r="3" ht="10.5">
      <c r="A3" s="1" t="s">
        <v>1015</v>
      </c>
    </row>
    <row r="4" ht="10.5">
      <c r="A4" s="2" t="s">
        <v>1016</v>
      </c>
    </row>
    <row r="6" spans="1:6" ht="11.25">
      <c r="A6" s="228" t="s">
        <v>981</v>
      </c>
      <c r="B6" s="229" t="s">
        <v>1017</v>
      </c>
      <c r="C6" s="229" t="s">
        <v>1018</v>
      </c>
      <c r="D6" s="229" t="s">
        <v>1019</v>
      </c>
      <c r="E6" s="229" t="s">
        <v>1020</v>
      </c>
      <c r="F6" s="239" t="s">
        <v>1027</v>
      </c>
    </row>
    <row r="7" spans="1:6" ht="10.5">
      <c r="A7" s="230" t="s">
        <v>1021</v>
      </c>
      <c r="B7" s="240"/>
      <c r="C7" s="240"/>
      <c r="D7" s="240"/>
      <c r="E7" s="240"/>
      <c r="F7" s="235">
        <v>56</v>
      </c>
    </row>
    <row r="8" spans="1:6" ht="10.5">
      <c r="A8" s="230" t="s">
        <v>1022</v>
      </c>
      <c r="B8" s="240"/>
      <c r="C8" s="240"/>
      <c r="D8" s="240"/>
      <c r="E8" s="240"/>
      <c r="F8" s="235">
        <v>96</v>
      </c>
    </row>
    <row r="9" spans="1:6" ht="11.25" thickBot="1">
      <c r="A9" s="232" t="s">
        <v>1023</v>
      </c>
      <c r="B9" s="241"/>
      <c r="C9" s="241"/>
      <c r="D9" s="241"/>
      <c r="E9" s="241"/>
      <c r="F9" s="236">
        <v>110</v>
      </c>
    </row>
    <row r="10" spans="1:6" ht="11.25" thickBot="1">
      <c r="A10" s="233" t="s">
        <v>1024</v>
      </c>
      <c r="B10" s="234">
        <f>SUM(B7:B9)</f>
        <v>0</v>
      </c>
      <c r="C10" s="234">
        <f>SUM(C7:C9)</f>
        <v>0</v>
      </c>
      <c r="D10" s="234"/>
      <c r="E10" s="234"/>
      <c r="F10" s="237">
        <v>111</v>
      </c>
    </row>
    <row r="11" spans="1:6" ht="10.5">
      <c r="A11" s="231" t="s">
        <v>1025</v>
      </c>
      <c r="B11" s="242"/>
      <c r="C11" s="242"/>
      <c r="D11" s="242"/>
      <c r="E11" s="242"/>
      <c r="F11" s="238">
        <v>112</v>
      </c>
    </row>
    <row r="14" ht="11.25">
      <c r="A14" s="187" t="s">
        <v>1028</v>
      </c>
    </row>
  </sheetData>
  <sheetProtection sheet="1" objects="1" scenarios="1"/>
  <printOptions/>
  <pageMargins left="0.48" right="0.28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G9" sqref="G9"/>
    </sheetView>
  </sheetViews>
  <sheetFormatPr defaultColWidth="9.33203125" defaultRowHeight="10.5"/>
  <cols>
    <col min="1" max="1" width="3.83203125" style="2" customWidth="1"/>
    <col min="2" max="2" width="43.83203125" style="2" customWidth="1"/>
    <col min="3" max="10" width="12.5" style="2" customWidth="1"/>
    <col min="11" max="16384" width="9.33203125" style="2" customWidth="1"/>
  </cols>
  <sheetData>
    <row r="1" ht="10.5">
      <c r="A1" s="1" t="s">
        <v>1041</v>
      </c>
    </row>
    <row r="2" spans="1:11" ht="10.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0.5">
      <c r="A3" s="1" t="s">
        <v>1029</v>
      </c>
      <c r="K3" s="243"/>
    </row>
    <row r="4" spans="10:11" ht="10.5">
      <c r="J4" s="3" t="s">
        <v>1030</v>
      </c>
      <c r="K4" s="243"/>
    </row>
    <row r="5" spans="1:11" ht="45.75" customHeight="1">
      <c r="A5" s="244" t="s">
        <v>873</v>
      </c>
      <c r="B5" s="4" t="s">
        <v>981</v>
      </c>
      <c r="C5" s="4" t="s">
        <v>1031</v>
      </c>
      <c r="D5" s="4" t="s">
        <v>1032</v>
      </c>
      <c r="E5" s="4" t="s">
        <v>1033</v>
      </c>
      <c r="F5" s="4" t="s">
        <v>1034</v>
      </c>
      <c r="G5" s="4" t="s">
        <v>1035</v>
      </c>
      <c r="H5" s="4" t="s">
        <v>1036</v>
      </c>
      <c r="I5" s="4" t="s">
        <v>1037</v>
      </c>
      <c r="J5" s="4" t="s">
        <v>878</v>
      </c>
      <c r="K5" s="245"/>
    </row>
    <row r="6" spans="1:11" s="1" customFormat="1" ht="16.5" customHeight="1">
      <c r="A6" s="246">
        <v>1</v>
      </c>
      <c r="B6" s="247" t="s">
        <v>1039</v>
      </c>
      <c r="C6" s="7">
        <v>13</v>
      </c>
      <c r="D6" s="7">
        <v>13210</v>
      </c>
      <c r="E6" s="7">
        <v>1916</v>
      </c>
      <c r="F6" s="7">
        <v>0</v>
      </c>
      <c r="G6" s="7">
        <v>9670</v>
      </c>
      <c r="H6" s="7">
        <v>789</v>
      </c>
      <c r="I6" s="7">
        <v>0</v>
      </c>
      <c r="J6" s="248">
        <f>SUM(C6:I6)</f>
        <v>25598</v>
      </c>
      <c r="K6" s="249"/>
    </row>
    <row r="7" spans="1:11" ht="16.5" customHeight="1">
      <c r="A7" s="212">
        <v>2</v>
      </c>
      <c r="B7" s="250" t="s">
        <v>1038</v>
      </c>
      <c r="C7" s="7">
        <v>0</v>
      </c>
      <c r="D7" s="7">
        <v>3168</v>
      </c>
      <c r="E7" s="7">
        <v>3295</v>
      </c>
      <c r="F7" s="7">
        <v>0</v>
      </c>
      <c r="G7" s="7">
        <v>3352</v>
      </c>
      <c r="H7" s="7">
        <v>1333</v>
      </c>
      <c r="I7" s="7">
        <v>0</v>
      </c>
      <c r="J7" s="8">
        <f>SUM(C7:I7)</f>
        <v>11148</v>
      </c>
      <c r="K7" s="251"/>
    </row>
    <row r="8" spans="1:12" ht="16.5" customHeight="1">
      <c r="A8" s="212">
        <v>3</v>
      </c>
      <c r="B8" s="250" t="s">
        <v>1108</v>
      </c>
      <c r="C8" s="7">
        <v>0</v>
      </c>
      <c r="D8" s="7">
        <v>5437</v>
      </c>
      <c r="E8" s="7">
        <v>2673</v>
      </c>
      <c r="F8" s="7">
        <v>0</v>
      </c>
      <c r="G8" s="7">
        <v>4199</v>
      </c>
      <c r="H8" s="7">
        <v>379</v>
      </c>
      <c r="I8" s="7">
        <v>0</v>
      </c>
      <c r="J8" s="8">
        <f>SUM(C8:I8)</f>
        <v>12688</v>
      </c>
      <c r="K8" s="251"/>
      <c r="L8" s="252"/>
    </row>
    <row r="9" spans="1:11" s="1" customFormat="1" ht="16.5" customHeight="1">
      <c r="A9" s="246">
        <v>4</v>
      </c>
      <c r="B9" s="247" t="s">
        <v>1040</v>
      </c>
      <c r="C9" s="248">
        <f>C6+C7-C8</f>
        <v>13</v>
      </c>
      <c r="D9" s="248">
        <f aca="true" t="shared" si="0" ref="D9:I9">D6+D7-D8</f>
        <v>10941</v>
      </c>
      <c r="E9" s="248">
        <f t="shared" si="0"/>
        <v>2538</v>
      </c>
      <c r="F9" s="248">
        <f t="shared" si="0"/>
        <v>0</v>
      </c>
      <c r="G9" s="248">
        <f t="shared" si="0"/>
        <v>8823</v>
      </c>
      <c r="H9" s="248">
        <f t="shared" si="0"/>
        <v>1743</v>
      </c>
      <c r="I9" s="248">
        <f t="shared" si="0"/>
        <v>0</v>
      </c>
      <c r="J9" s="248">
        <f>SUM(C9:I9)</f>
        <v>24058</v>
      </c>
      <c r="K9" s="253"/>
    </row>
    <row r="10" spans="1:11" ht="10.5">
      <c r="A10" s="1"/>
      <c r="K10" s="243"/>
    </row>
    <row r="11" ht="10.5">
      <c r="K11" s="243"/>
    </row>
  </sheetData>
  <sheetProtection sheet="1" objects="1" scenarios="1"/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17" sqref="C17"/>
    </sheetView>
  </sheetViews>
  <sheetFormatPr defaultColWidth="9.33203125" defaultRowHeight="10.5"/>
  <cols>
    <col min="1" max="1" width="5.16015625" style="12" customWidth="1"/>
    <col min="2" max="2" width="35.16015625" style="12" customWidth="1"/>
    <col min="3" max="3" width="15.16015625" style="12" customWidth="1"/>
    <col min="4" max="16384" width="9.33203125" style="12" customWidth="1"/>
  </cols>
  <sheetData>
    <row r="1" spans="1:2" ht="12" customHeight="1">
      <c r="A1" s="254" t="s">
        <v>1055</v>
      </c>
      <c r="B1" s="255"/>
    </row>
    <row r="2" spans="1:2" ht="12" customHeight="1">
      <c r="A2" s="254"/>
      <c r="B2" s="255"/>
    </row>
    <row r="3" spans="1:2" ht="12" customHeight="1">
      <c r="A3" s="254" t="s">
        <v>1042</v>
      </c>
      <c r="B3" s="255"/>
    </row>
    <row r="4" ht="12" customHeight="1">
      <c r="A4" s="11"/>
    </row>
    <row r="5" ht="12" customHeight="1" thickBot="1">
      <c r="C5" s="256" t="s">
        <v>861</v>
      </c>
    </row>
    <row r="6" spans="1:3" ht="14.25" customHeight="1" thickBot="1">
      <c r="A6" s="257" t="s">
        <v>1039</v>
      </c>
      <c r="B6" s="258"/>
      <c r="C6" s="259">
        <v>13</v>
      </c>
    </row>
    <row r="7" spans="1:3" ht="14.25" customHeight="1">
      <c r="A7" s="766" t="s">
        <v>1043</v>
      </c>
      <c r="B7" s="260" t="s">
        <v>1044</v>
      </c>
      <c r="C7" s="261"/>
    </row>
    <row r="8" spans="1:3" ht="14.25" customHeight="1">
      <c r="A8" s="767"/>
      <c r="B8" s="262" t="s">
        <v>1045</v>
      </c>
      <c r="C8" s="263"/>
    </row>
    <row r="9" spans="1:3" ht="14.25" customHeight="1">
      <c r="A9" s="767"/>
      <c r="B9" s="262" t="s">
        <v>1046</v>
      </c>
      <c r="C9" s="263"/>
    </row>
    <row r="10" spans="1:3" ht="14.25" customHeight="1" thickBot="1">
      <c r="A10" s="767"/>
      <c r="B10" s="262" t="s">
        <v>1047</v>
      </c>
      <c r="C10" s="263"/>
    </row>
    <row r="11" spans="1:3" ht="14.25" customHeight="1" thickBot="1">
      <c r="A11" s="768"/>
      <c r="B11" s="264" t="s">
        <v>1048</v>
      </c>
      <c r="C11" s="265">
        <f>SUM(C7:C10)</f>
        <v>0</v>
      </c>
    </row>
    <row r="12" spans="1:3" ht="14.25" customHeight="1">
      <c r="A12" s="766" t="s">
        <v>1049</v>
      </c>
      <c r="B12" s="260" t="s">
        <v>1050</v>
      </c>
      <c r="C12" s="261"/>
    </row>
    <row r="13" spans="1:3" ht="14.25" customHeight="1">
      <c r="A13" s="767"/>
      <c r="B13" s="262" t="s">
        <v>1051</v>
      </c>
      <c r="C13" s="263"/>
    </row>
    <row r="14" spans="1:3" ht="14.25" customHeight="1">
      <c r="A14" s="767"/>
      <c r="B14" s="262" t="s">
        <v>1052</v>
      </c>
      <c r="C14" s="263"/>
    </row>
    <row r="15" spans="1:3" ht="14.25" customHeight="1" thickBot="1">
      <c r="A15" s="767"/>
      <c r="B15" s="262" t="s">
        <v>1053</v>
      </c>
      <c r="C15" s="263"/>
    </row>
    <row r="16" spans="1:3" ht="14.25" customHeight="1" thickBot="1">
      <c r="A16" s="768"/>
      <c r="B16" s="264" t="s">
        <v>1054</v>
      </c>
      <c r="C16" s="265">
        <f>SUM(C12:C15)</f>
        <v>0</v>
      </c>
    </row>
    <row r="17" spans="1:3" ht="14.25" customHeight="1" thickBot="1">
      <c r="A17" s="257" t="s">
        <v>1040</v>
      </c>
      <c r="B17" s="258"/>
      <c r="C17" s="265">
        <f>C6+C11-C16</f>
        <v>13</v>
      </c>
    </row>
  </sheetData>
  <sheetProtection sheet="1" objects="1" scenarios="1"/>
  <mergeCells count="2">
    <mergeCell ref="A7:A11"/>
    <mergeCell ref="A12:A16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C1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D35" sqref="D35"/>
    </sheetView>
  </sheetViews>
  <sheetFormatPr defaultColWidth="9.33203125" defaultRowHeight="10.5"/>
  <cols>
    <col min="1" max="1" width="4.33203125" style="2" customWidth="1"/>
    <col min="2" max="2" width="5" style="2" customWidth="1"/>
    <col min="3" max="3" width="46.16015625" style="2" customWidth="1"/>
    <col min="4" max="4" width="19.16015625" style="2" customWidth="1"/>
    <col min="5" max="16384" width="9.33203125" style="2" customWidth="1"/>
  </cols>
  <sheetData>
    <row r="1" spans="1:3" ht="10.5">
      <c r="A1" s="266" t="s">
        <v>1073</v>
      </c>
      <c r="C1" s="9"/>
    </row>
    <row r="2" spans="1:10" ht="10.5">
      <c r="A2" s="267"/>
      <c r="C2" s="267"/>
      <c r="D2" s="215"/>
      <c r="E2" s="215"/>
      <c r="F2" s="215"/>
      <c r="G2" s="215"/>
      <c r="H2" s="215"/>
      <c r="I2" s="215"/>
      <c r="J2" s="215"/>
    </row>
    <row r="3" spans="1:10" ht="10.5">
      <c r="A3" s="266" t="s">
        <v>1032</v>
      </c>
      <c r="C3" s="9"/>
      <c r="D3" s="215"/>
      <c r="E3" s="215"/>
      <c r="F3" s="215"/>
      <c r="G3" s="215"/>
      <c r="H3" s="215"/>
      <c r="I3" s="215"/>
      <c r="J3" s="215"/>
    </row>
    <row r="4" spans="4:10" ht="13.5" customHeight="1">
      <c r="D4" s="3" t="s">
        <v>861</v>
      </c>
      <c r="E4" s="268"/>
      <c r="F4" s="268"/>
      <c r="G4" s="268"/>
      <c r="H4" s="269"/>
      <c r="I4" s="268"/>
      <c r="J4" s="268"/>
    </row>
    <row r="5" spans="1:10" ht="13.5" customHeight="1">
      <c r="A5" s="769" t="s">
        <v>1074</v>
      </c>
      <c r="B5" s="770"/>
      <c r="C5" s="771"/>
      <c r="D5" s="270">
        <v>13210</v>
      </c>
      <c r="E5" s="268"/>
      <c r="F5" s="268"/>
      <c r="G5" s="268"/>
      <c r="H5" s="269"/>
      <c r="I5" s="268"/>
      <c r="J5" s="268"/>
    </row>
    <row r="6" spans="4:10" ht="3.75" customHeight="1">
      <c r="D6" s="271"/>
      <c r="E6" s="268"/>
      <c r="F6" s="268"/>
      <c r="G6" s="268"/>
      <c r="H6" s="269"/>
      <c r="I6" s="268"/>
      <c r="J6" s="268"/>
    </row>
    <row r="7" spans="1:10" ht="14.25" customHeight="1">
      <c r="A7" s="772" t="s">
        <v>1043</v>
      </c>
      <c r="B7" s="775" t="s">
        <v>1056</v>
      </c>
      <c r="C7" s="776"/>
      <c r="D7" s="272">
        <v>3168</v>
      </c>
      <c r="E7" s="268"/>
      <c r="F7" s="268"/>
      <c r="G7" s="268"/>
      <c r="H7" s="269"/>
      <c r="I7" s="268"/>
      <c r="J7" s="268"/>
    </row>
    <row r="8" spans="1:10" ht="14.25" customHeight="1">
      <c r="A8" s="773"/>
      <c r="B8" s="775" t="s">
        <v>1057</v>
      </c>
      <c r="C8" s="776"/>
      <c r="D8" s="272"/>
      <c r="E8" s="268"/>
      <c r="F8" s="268"/>
      <c r="G8" s="268"/>
      <c r="H8" s="269"/>
      <c r="I8" s="268"/>
      <c r="J8" s="268"/>
    </row>
    <row r="9" spans="1:10" ht="14.25" customHeight="1">
      <c r="A9" s="773"/>
      <c r="B9" s="775" t="s">
        <v>1075</v>
      </c>
      <c r="C9" s="776"/>
      <c r="D9" s="272"/>
      <c r="E9" s="268"/>
      <c r="F9" s="268"/>
      <c r="G9" s="268"/>
      <c r="H9" s="269"/>
      <c r="I9" s="268"/>
      <c r="J9" s="268"/>
    </row>
    <row r="10" spans="1:10" ht="14.25" customHeight="1">
      <c r="A10" s="773"/>
      <c r="B10" s="775" t="s">
        <v>1076</v>
      </c>
      <c r="C10" s="776"/>
      <c r="D10" s="272"/>
      <c r="E10" s="268"/>
      <c r="F10" s="268"/>
      <c r="G10" s="268"/>
      <c r="H10" s="269"/>
      <c r="I10" s="268"/>
      <c r="J10" s="268"/>
    </row>
    <row r="11" spans="1:10" ht="14.25" customHeight="1">
      <c r="A11" s="773"/>
      <c r="B11" s="775" t="s">
        <v>1077</v>
      </c>
      <c r="C11" s="776"/>
      <c r="D11" s="272"/>
      <c r="E11" s="268"/>
      <c r="F11" s="268"/>
      <c r="G11" s="268"/>
      <c r="H11" s="269"/>
      <c r="I11" s="268"/>
      <c r="J11" s="268"/>
    </row>
    <row r="12" spans="1:10" ht="14.25" customHeight="1">
      <c r="A12" s="773"/>
      <c r="B12" s="775" t="s">
        <v>1058</v>
      </c>
      <c r="C12" s="776"/>
      <c r="D12" s="272"/>
      <c r="E12" s="268"/>
      <c r="F12" s="268"/>
      <c r="G12" s="268"/>
      <c r="H12" s="269"/>
      <c r="I12" s="268"/>
      <c r="J12" s="268"/>
    </row>
    <row r="13" spans="1:10" ht="14.25" customHeight="1">
      <c r="A13" s="773"/>
      <c r="B13" s="777" t="s">
        <v>1059</v>
      </c>
      <c r="C13" s="776"/>
      <c r="D13" s="273">
        <f>SUM(D14:D16)</f>
        <v>0</v>
      </c>
      <c r="E13" s="268"/>
      <c r="F13" s="268"/>
      <c r="G13" s="268"/>
      <c r="H13" s="269"/>
      <c r="I13" s="268"/>
      <c r="J13" s="268"/>
    </row>
    <row r="14" spans="1:10" ht="14.25" customHeight="1">
      <c r="A14" s="773"/>
      <c r="B14" s="778" t="s">
        <v>883</v>
      </c>
      <c r="C14" s="274"/>
      <c r="D14" s="272"/>
      <c r="E14" s="268"/>
      <c r="F14" s="268"/>
      <c r="G14" s="268"/>
      <c r="H14" s="269"/>
      <c r="I14" s="268"/>
      <c r="J14" s="268"/>
    </row>
    <row r="15" spans="1:10" ht="14.25" customHeight="1">
      <c r="A15" s="773"/>
      <c r="B15" s="779"/>
      <c r="C15" s="274"/>
      <c r="D15" s="272"/>
      <c r="E15" s="268"/>
      <c r="F15" s="268"/>
      <c r="G15" s="268"/>
      <c r="H15" s="269"/>
      <c r="I15" s="268"/>
      <c r="J15" s="268"/>
    </row>
    <row r="16" spans="1:10" ht="14.25" customHeight="1">
      <c r="A16" s="773"/>
      <c r="B16" s="780"/>
      <c r="C16" s="274"/>
      <c r="D16" s="272"/>
      <c r="E16" s="268"/>
      <c r="F16" s="268"/>
      <c r="G16" s="268"/>
      <c r="H16" s="269"/>
      <c r="I16" s="268"/>
      <c r="J16" s="268"/>
    </row>
    <row r="17" spans="1:10" ht="14.25" customHeight="1">
      <c r="A17" s="773"/>
      <c r="B17" s="775" t="s">
        <v>1078</v>
      </c>
      <c r="C17" s="776"/>
      <c r="D17" s="273">
        <f>SUM(D18:D20)</f>
        <v>0</v>
      </c>
      <c r="E17" s="268"/>
      <c r="F17" s="268"/>
      <c r="G17" s="268"/>
      <c r="H17" s="269"/>
      <c r="I17" s="268"/>
      <c r="J17" s="268"/>
    </row>
    <row r="18" spans="1:10" ht="14.25" customHeight="1">
      <c r="A18" s="773"/>
      <c r="B18" s="778" t="s">
        <v>883</v>
      </c>
      <c r="C18" s="275" t="s">
        <v>1060</v>
      </c>
      <c r="D18" s="272"/>
      <c r="E18" s="268"/>
      <c r="F18" s="268"/>
      <c r="G18" s="268"/>
      <c r="H18" s="269"/>
      <c r="I18" s="268"/>
      <c r="J18" s="268"/>
    </row>
    <row r="19" spans="1:10" ht="14.25" customHeight="1">
      <c r="A19" s="773"/>
      <c r="B19" s="779"/>
      <c r="C19" s="275" t="s">
        <v>1061</v>
      </c>
      <c r="D19" s="272"/>
      <c r="E19" s="268"/>
      <c r="F19" s="268"/>
      <c r="G19" s="268"/>
      <c r="H19" s="269"/>
      <c r="I19" s="268"/>
      <c r="J19" s="268"/>
    </row>
    <row r="20" spans="1:10" ht="14.25" customHeight="1">
      <c r="A20" s="773"/>
      <c r="B20" s="780"/>
      <c r="C20" s="275" t="s">
        <v>1062</v>
      </c>
      <c r="D20" s="272"/>
      <c r="E20" s="268"/>
      <c r="F20" s="268"/>
      <c r="G20" s="268"/>
      <c r="H20" s="269"/>
      <c r="I20" s="268"/>
      <c r="J20" s="268"/>
    </row>
    <row r="21" spans="1:10" ht="14.25" customHeight="1">
      <c r="A21" s="774"/>
      <c r="B21" s="781" t="s">
        <v>1048</v>
      </c>
      <c r="C21" s="781"/>
      <c r="D21" s="276">
        <f>SUM(D7:D13)+D17</f>
        <v>3168</v>
      </c>
      <c r="E21" s="268"/>
      <c r="F21" s="268"/>
      <c r="G21" s="268"/>
      <c r="H21" s="268"/>
      <c r="I21" s="268"/>
      <c r="J21" s="268"/>
    </row>
    <row r="22" spans="4:10" ht="3.75" customHeight="1">
      <c r="D22" s="271"/>
      <c r="E22" s="268"/>
      <c r="F22" s="268"/>
      <c r="G22" s="268"/>
      <c r="H22" s="269"/>
      <c r="I22" s="268"/>
      <c r="J22" s="268"/>
    </row>
    <row r="23" spans="1:10" ht="14.25" customHeight="1">
      <c r="A23" s="772" t="s">
        <v>1049</v>
      </c>
      <c r="B23" s="782" t="s">
        <v>1063</v>
      </c>
      <c r="C23" s="783"/>
      <c r="D23" s="276">
        <f>SUM(D24:D29)</f>
        <v>5061</v>
      </c>
      <c r="E23" s="268"/>
      <c r="F23" s="268"/>
      <c r="G23" s="268"/>
      <c r="H23" s="268"/>
      <c r="I23" s="268"/>
      <c r="J23" s="268"/>
    </row>
    <row r="24" spans="1:10" ht="14.25" customHeight="1">
      <c r="A24" s="773"/>
      <c r="B24" s="778" t="s">
        <v>1064</v>
      </c>
      <c r="C24" s="277" t="s">
        <v>1065</v>
      </c>
      <c r="D24" s="272">
        <v>2014</v>
      </c>
      <c r="E24" s="268"/>
      <c r="F24" s="268"/>
      <c r="G24" s="268"/>
      <c r="H24" s="268"/>
      <c r="I24" s="268"/>
      <c r="J24" s="268"/>
    </row>
    <row r="25" spans="1:10" ht="14.25" customHeight="1">
      <c r="A25" s="773"/>
      <c r="B25" s="779"/>
      <c r="C25" s="277" t="s">
        <v>1066</v>
      </c>
      <c r="D25" s="272">
        <v>3047</v>
      </c>
      <c r="E25" s="268"/>
      <c r="F25" s="268"/>
      <c r="G25" s="268"/>
      <c r="H25" s="268"/>
      <c r="I25" s="268"/>
      <c r="J25" s="268"/>
    </row>
    <row r="26" spans="1:10" ht="14.25" customHeight="1">
      <c r="A26" s="773"/>
      <c r="B26" s="779"/>
      <c r="C26" s="277" t="s">
        <v>1067</v>
      </c>
      <c r="D26" s="272"/>
      <c r="E26" s="268"/>
      <c r="F26" s="268"/>
      <c r="G26" s="268"/>
      <c r="H26" s="268"/>
      <c r="I26" s="268"/>
      <c r="J26" s="268"/>
    </row>
    <row r="27" spans="1:10" ht="14.25" customHeight="1">
      <c r="A27" s="773"/>
      <c r="B27" s="779"/>
      <c r="C27" s="278"/>
      <c r="D27" s="272"/>
      <c r="E27" s="268"/>
      <c r="F27" s="268"/>
      <c r="G27" s="268"/>
      <c r="H27" s="268"/>
      <c r="I27" s="268"/>
      <c r="J27" s="268"/>
    </row>
    <row r="28" spans="1:10" ht="14.25" customHeight="1">
      <c r="A28" s="773"/>
      <c r="B28" s="779"/>
      <c r="C28" s="278"/>
      <c r="D28" s="272"/>
      <c r="E28" s="268"/>
      <c r="F28" s="268"/>
      <c r="G28" s="268"/>
      <c r="H28" s="268"/>
      <c r="I28" s="268"/>
      <c r="J28" s="268"/>
    </row>
    <row r="29" spans="1:10" ht="14.25" customHeight="1">
      <c r="A29" s="773"/>
      <c r="B29" s="780"/>
      <c r="C29" s="278"/>
      <c r="D29" s="272"/>
      <c r="E29" s="268"/>
      <c r="F29" s="268"/>
      <c r="G29" s="268"/>
      <c r="H29" s="268"/>
      <c r="I29" s="268"/>
      <c r="J29" s="268"/>
    </row>
    <row r="30" spans="1:10" ht="14.25" customHeight="1">
      <c r="A30" s="773"/>
      <c r="B30" s="782" t="s">
        <v>1068</v>
      </c>
      <c r="C30" s="783"/>
      <c r="D30" s="276">
        <f>SUM(D31:D35)</f>
        <v>376</v>
      </c>
      <c r="E30" s="268"/>
      <c r="F30" s="268"/>
      <c r="G30" s="268"/>
      <c r="H30" s="268"/>
      <c r="I30" s="268"/>
      <c r="J30" s="268"/>
    </row>
    <row r="31" spans="1:10" ht="14.25" customHeight="1">
      <c r="A31" s="773"/>
      <c r="B31" s="778" t="s">
        <v>1064</v>
      </c>
      <c r="C31" s="277" t="s">
        <v>1069</v>
      </c>
      <c r="D31" s="272">
        <v>376</v>
      </c>
      <c r="E31" s="268"/>
      <c r="F31" s="268"/>
      <c r="G31" s="268"/>
      <c r="H31" s="268"/>
      <c r="I31" s="268"/>
      <c r="J31" s="268"/>
    </row>
    <row r="32" spans="1:10" ht="14.25" customHeight="1">
      <c r="A32" s="773"/>
      <c r="B32" s="779"/>
      <c r="C32" s="277" t="s">
        <v>1070</v>
      </c>
      <c r="D32" s="272"/>
      <c r="E32" s="268"/>
      <c r="F32" s="268"/>
      <c r="G32" s="268"/>
      <c r="H32" s="268"/>
      <c r="I32" s="268"/>
      <c r="J32" s="268"/>
    </row>
    <row r="33" spans="1:10" ht="14.25" customHeight="1">
      <c r="A33" s="773"/>
      <c r="B33" s="779"/>
      <c r="C33" s="274"/>
      <c r="D33" s="272"/>
      <c r="E33" s="268"/>
      <c r="F33" s="268"/>
      <c r="G33" s="268"/>
      <c r="H33" s="268"/>
      <c r="I33" s="268"/>
      <c r="J33" s="268"/>
    </row>
    <row r="34" spans="1:10" ht="14.25" customHeight="1">
      <c r="A34" s="773"/>
      <c r="B34" s="779"/>
      <c r="C34" s="279"/>
      <c r="D34" s="272"/>
      <c r="E34" s="268"/>
      <c r="F34" s="268"/>
      <c r="G34" s="268"/>
      <c r="H34" s="268"/>
      <c r="I34" s="268"/>
      <c r="J34" s="268"/>
    </row>
    <row r="35" spans="1:10" ht="14.25" customHeight="1">
      <c r="A35" s="773"/>
      <c r="B35" s="780"/>
      <c r="C35" s="279"/>
      <c r="D35" s="272"/>
      <c r="E35" s="268"/>
      <c r="F35" s="268"/>
      <c r="G35" s="268"/>
      <c r="H35" s="268"/>
      <c r="I35" s="268"/>
      <c r="J35" s="268"/>
    </row>
    <row r="36" spans="1:10" ht="14.25" customHeight="1">
      <c r="A36" s="773"/>
      <c r="B36" s="775" t="s">
        <v>1079</v>
      </c>
      <c r="C36" s="776"/>
      <c r="D36" s="280">
        <f>SUM(D37:D38)</f>
        <v>0</v>
      </c>
      <c r="E36" s="268"/>
      <c r="F36" s="268"/>
      <c r="G36" s="268"/>
      <c r="H36" s="268"/>
      <c r="I36" s="268"/>
      <c r="J36" s="268"/>
    </row>
    <row r="37" spans="1:10" ht="14.25" customHeight="1">
      <c r="A37" s="773"/>
      <c r="B37" s="784" t="s">
        <v>1064</v>
      </c>
      <c r="C37" s="281" t="s">
        <v>1071</v>
      </c>
      <c r="D37" s="272"/>
      <c r="E37" s="268"/>
      <c r="F37" s="268"/>
      <c r="G37" s="268"/>
      <c r="H37" s="268"/>
      <c r="I37" s="268"/>
      <c r="J37" s="268"/>
    </row>
    <row r="38" spans="1:10" ht="14.25" customHeight="1">
      <c r="A38" s="773"/>
      <c r="B38" s="785"/>
      <c r="C38" s="281" t="s">
        <v>1072</v>
      </c>
      <c r="D38" s="272"/>
      <c r="E38" s="268"/>
      <c r="F38" s="268"/>
      <c r="G38" s="268"/>
      <c r="H38" s="268"/>
      <c r="I38" s="268"/>
      <c r="J38" s="268"/>
    </row>
    <row r="39" spans="1:10" ht="14.25" customHeight="1">
      <c r="A39" s="774"/>
      <c r="B39" s="783" t="s">
        <v>1054</v>
      </c>
      <c r="C39" s="783"/>
      <c r="D39" s="276">
        <f>D23+D30+D36</f>
        <v>5437</v>
      </c>
      <c r="E39" s="268"/>
      <c r="F39" s="268"/>
      <c r="G39" s="268"/>
      <c r="H39" s="268"/>
      <c r="I39" s="268"/>
      <c r="J39" s="268"/>
    </row>
    <row r="40" spans="4:10" ht="3.75" customHeight="1">
      <c r="D40" s="271"/>
      <c r="E40" s="268"/>
      <c r="F40" s="268"/>
      <c r="G40" s="268"/>
      <c r="H40" s="269"/>
      <c r="I40" s="268"/>
      <c r="J40" s="268"/>
    </row>
    <row r="41" spans="1:10" ht="15" customHeight="1">
      <c r="A41" s="769" t="s">
        <v>1080</v>
      </c>
      <c r="B41" s="770"/>
      <c r="C41" s="771"/>
      <c r="D41" s="276">
        <f>D5+D21-D39</f>
        <v>10941</v>
      </c>
      <c r="E41" s="243"/>
      <c r="F41" s="243"/>
      <c r="G41" s="243"/>
      <c r="H41" s="243"/>
      <c r="I41" s="243"/>
      <c r="J41" s="243"/>
    </row>
    <row r="42" spans="3:10" ht="10.5">
      <c r="C42" s="282"/>
      <c r="D42" s="283"/>
      <c r="E42" s="243"/>
      <c r="F42" s="243"/>
      <c r="G42" s="243"/>
      <c r="H42" s="243"/>
      <c r="I42" s="243"/>
      <c r="J42" s="243"/>
    </row>
    <row r="43" spans="2:10" ht="10.5">
      <c r="B43" s="282"/>
      <c r="C43" s="282"/>
      <c r="D43" s="283"/>
      <c r="E43" s="243"/>
      <c r="F43" s="243"/>
      <c r="G43" s="243"/>
      <c r="H43" s="243"/>
      <c r="I43" s="243"/>
      <c r="J43" s="243"/>
    </row>
  </sheetData>
  <sheetProtection sheet="1" objects="1" scenarios="1"/>
  <mergeCells count="22">
    <mergeCell ref="B31:B35"/>
    <mergeCell ref="B36:C36"/>
    <mergeCell ref="B17:C17"/>
    <mergeCell ref="B18:B20"/>
    <mergeCell ref="A41:C41"/>
    <mergeCell ref="B10:C10"/>
    <mergeCell ref="B11:C11"/>
    <mergeCell ref="B21:C21"/>
    <mergeCell ref="A23:A39"/>
    <mergeCell ref="B23:C23"/>
    <mergeCell ref="B24:B29"/>
    <mergeCell ref="B30:C30"/>
    <mergeCell ref="B37:B38"/>
    <mergeCell ref="B39:C39"/>
    <mergeCell ref="A5:C5"/>
    <mergeCell ref="A7:A21"/>
    <mergeCell ref="B7:C7"/>
    <mergeCell ref="B8:C8"/>
    <mergeCell ref="B9:C9"/>
    <mergeCell ref="B12:C12"/>
    <mergeCell ref="B13:C13"/>
    <mergeCell ref="B14:B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C10" sqref="C10"/>
    </sheetView>
  </sheetViews>
  <sheetFormatPr defaultColWidth="9.33203125" defaultRowHeight="10.5"/>
  <cols>
    <col min="1" max="1" width="3.66015625" style="2" customWidth="1"/>
    <col min="2" max="2" width="67.33203125" style="2" customWidth="1"/>
    <col min="3" max="3" width="12" style="2" customWidth="1"/>
    <col min="4" max="4" width="65.83203125" style="2" customWidth="1"/>
    <col min="5" max="5" width="9.33203125" style="2" customWidth="1"/>
    <col min="6" max="6" width="20.5" style="2" customWidth="1"/>
    <col min="7" max="16384" width="9.33203125" style="2" customWidth="1"/>
  </cols>
  <sheetData>
    <row r="1" ht="12" customHeight="1">
      <c r="A1" s="1" t="s">
        <v>1087</v>
      </c>
    </row>
    <row r="2" ht="12" customHeight="1">
      <c r="A2" s="1"/>
    </row>
    <row r="3" spans="1:3" ht="12" customHeight="1">
      <c r="A3" s="1" t="s">
        <v>1081</v>
      </c>
      <c r="C3" s="284"/>
    </row>
    <row r="4" spans="1:3" ht="12" customHeight="1">
      <c r="A4" s="1"/>
      <c r="C4" s="3" t="s">
        <v>861</v>
      </c>
    </row>
    <row r="5" spans="1:3" s="1" customFormat="1" ht="12" customHeight="1">
      <c r="A5" s="246">
        <v>1</v>
      </c>
      <c r="B5" s="247" t="s">
        <v>1039</v>
      </c>
      <c r="C5" s="298">
        <v>1916</v>
      </c>
    </row>
    <row r="6" spans="1:7" s="1" customFormat="1" ht="12" customHeight="1">
      <c r="A6" s="246">
        <v>4</v>
      </c>
      <c r="B6" s="287" t="s">
        <v>1085</v>
      </c>
      <c r="C6" s="285">
        <f>SUM(C7:C8)</f>
        <v>3295</v>
      </c>
      <c r="D6" s="288"/>
      <c r="E6" s="289"/>
      <c r="F6" s="290"/>
      <c r="G6" s="289"/>
    </row>
    <row r="7" spans="1:7" ht="12" customHeight="1">
      <c r="A7" s="212">
        <v>5</v>
      </c>
      <c r="B7" s="291" t="s">
        <v>1083</v>
      </c>
      <c r="C7" s="292" t="s">
        <v>476</v>
      </c>
      <c r="D7" s="293"/>
      <c r="E7" s="294"/>
      <c r="F7" s="295"/>
      <c r="G7" s="294"/>
    </row>
    <row r="8" spans="1:7" ht="12" customHeight="1">
      <c r="A8" s="212">
        <v>6</v>
      </c>
      <c r="B8" s="291" t="s">
        <v>1082</v>
      </c>
      <c r="C8" s="292">
        <v>3295</v>
      </c>
      <c r="D8" s="293"/>
      <c r="E8" s="294"/>
      <c r="F8" s="295"/>
      <c r="G8" s="294"/>
    </row>
    <row r="9" spans="1:7" s="1" customFormat="1" ht="12" customHeight="1">
      <c r="A9" s="246">
        <v>7</v>
      </c>
      <c r="B9" s="287" t="s">
        <v>1086</v>
      </c>
      <c r="C9" s="296">
        <v>2673</v>
      </c>
      <c r="D9" s="288"/>
      <c r="E9" s="289"/>
      <c r="F9" s="290"/>
      <c r="G9" s="289"/>
    </row>
    <row r="10" spans="1:7" s="1" customFormat="1" ht="12" customHeight="1">
      <c r="A10" s="246">
        <v>8</v>
      </c>
      <c r="B10" s="287" t="s">
        <v>1084</v>
      </c>
      <c r="C10" s="297">
        <f>C5+C6-C9</f>
        <v>2538</v>
      </c>
      <c r="D10" s="288"/>
      <c r="E10" s="289"/>
      <c r="F10" s="290"/>
      <c r="G10" s="289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  <ignoredErrors>
    <ignoredError sqref="C6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D30" sqref="D30"/>
    </sheetView>
  </sheetViews>
  <sheetFormatPr defaultColWidth="9.33203125" defaultRowHeight="10.5"/>
  <cols>
    <col min="1" max="1" width="5.16015625" style="12" customWidth="1"/>
    <col min="2" max="2" width="35.16015625" style="12" customWidth="1"/>
    <col min="3" max="3" width="15.16015625" style="12" customWidth="1"/>
    <col min="4" max="16384" width="9.33203125" style="12" customWidth="1"/>
  </cols>
  <sheetData>
    <row r="1" spans="1:2" ht="12" customHeight="1">
      <c r="A1" s="254" t="s">
        <v>1088</v>
      </c>
      <c r="B1" s="255"/>
    </row>
    <row r="2" spans="1:2" ht="12" customHeight="1">
      <c r="A2" s="254"/>
      <c r="B2" s="255"/>
    </row>
    <row r="3" spans="1:2" ht="12" customHeight="1">
      <c r="A3" s="254" t="s">
        <v>1089</v>
      </c>
      <c r="B3" s="255"/>
    </row>
    <row r="4" ht="12" customHeight="1">
      <c r="A4" s="11"/>
    </row>
    <row r="5" ht="12" customHeight="1" thickBot="1">
      <c r="C5" s="256" t="s">
        <v>861</v>
      </c>
    </row>
    <row r="6" spans="1:3" ht="14.25" customHeight="1" thickBot="1">
      <c r="A6" s="257" t="s">
        <v>1039</v>
      </c>
      <c r="B6" s="258"/>
      <c r="C6" s="259">
        <v>0</v>
      </c>
    </row>
    <row r="7" spans="1:3" ht="14.25" customHeight="1">
      <c r="A7" s="766" t="s">
        <v>1043</v>
      </c>
      <c r="B7" s="260" t="s">
        <v>1044</v>
      </c>
      <c r="C7" s="261"/>
    </row>
    <row r="8" spans="1:3" ht="14.25" customHeight="1">
      <c r="A8" s="767"/>
      <c r="B8" s="262" t="s">
        <v>1090</v>
      </c>
      <c r="C8" s="263"/>
    </row>
    <row r="9" spans="1:3" ht="14.25" customHeight="1" thickBot="1">
      <c r="A9" s="767"/>
      <c r="B9" s="262" t="s">
        <v>1047</v>
      </c>
      <c r="C9" s="263"/>
    </row>
    <row r="10" spans="1:3" ht="14.25" customHeight="1" thickBot="1">
      <c r="A10" s="768"/>
      <c r="B10" s="264" t="s">
        <v>1048</v>
      </c>
      <c r="C10" s="265">
        <f>SUM(C7:C9)</f>
        <v>0</v>
      </c>
    </row>
    <row r="11" spans="1:3" ht="14.25" customHeight="1">
      <c r="A11" s="766" t="s">
        <v>1049</v>
      </c>
      <c r="B11" s="260" t="s">
        <v>1091</v>
      </c>
      <c r="C11" s="261"/>
    </row>
    <row r="12" spans="1:3" ht="14.25" customHeight="1">
      <c r="A12" s="767"/>
      <c r="B12" s="262" t="s">
        <v>1092</v>
      </c>
      <c r="C12" s="263"/>
    </row>
    <row r="13" spans="1:3" ht="14.25" customHeight="1">
      <c r="A13" s="767"/>
      <c r="B13" s="262" t="s">
        <v>1051</v>
      </c>
      <c r="C13" s="263"/>
    </row>
    <row r="14" spans="1:3" ht="14.25" customHeight="1" thickBot="1">
      <c r="A14" s="767"/>
      <c r="B14" s="262" t="s">
        <v>1053</v>
      </c>
      <c r="C14" s="263"/>
    </row>
    <row r="15" spans="1:3" ht="14.25" customHeight="1" thickBot="1">
      <c r="A15" s="768"/>
      <c r="B15" s="264" t="s">
        <v>1054</v>
      </c>
      <c r="C15" s="265">
        <f>SUM(C11:C14)</f>
        <v>0</v>
      </c>
    </row>
    <row r="16" spans="1:3" ht="14.25" customHeight="1" thickBot="1">
      <c r="A16" s="257" t="s">
        <v>1040</v>
      </c>
      <c r="B16" s="258"/>
      <c r="C16" s="265">
        <f>C6+C10-C15</f>
        <v>0</v>
      </c>
    </row>
  </sheetData>
  <sheetProtection sheet="1" objects="1" scenarios="1"/>
  <mergeCells count="2">
    <mergeCell ref="A7:A10"/>
    <mergeCell ref="A11:A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D20" sqref="D20"/>
    </sheetView>
  </sheetViews>
  <sheetFormatPr defaultColWidth="9.33203125" defaultRowHeight="10.5"/>
  <cols>
    <col min="1" max="2" width="3.66015625" style="174" customWidth="1"/>
    <col min="3" max="3" width="93.16015625" style="174" customWidth="1"/>
    <col min="4" max="6" width="12.66015625" style="174" customWidth="1"/>
    <col min="7" max="7" width="65.83203125" style="174" customWidth="1"/>
    <col min="8" max="8" width="9.33203125" style="174" customWidth="1"/>
    <col min="9" max="9" width="20.5" style="174" customWidth="1"/>
    <col min="10" max="16384" width="9.33203125" style="174" customWidth="1"/>
  </cols>
  <sheetData>
    <row r="1" spans="1:2" ht="12" customHeight="1">
      <c r="A1" s="216" t="s">
        <v>1106</v>
      </c>
      <c r="B1" s="216"/>
    </row>
    <row r="2" spans="1:2" ht="12" customHeight="1">
      <c r="A2" s="216"/>
      <c r="B2" s="216"/>
    </row>
    <row r="3" spans="1:6" ht="12" customHeight="1">
      <c r="A3" s="216" t="s">
        <v>1035</v>
      </c>
      <c r="B3" s="216"/>
      <c r="F3" s="300"/>
    </row>
    <row r="4" spans="1:6" ht="12" customHeight="1">
      <c r="A4" s="216"/>
      <c r="B4" s="216"/>
      <c r="F4" s="194" t="s">
        <v>861</v>
      </c>
    </row>
    <row r="5" spans="1:6" ht="12" customHeight="1">
      <c r="A5" s="786" t="s">
        <v>946</v>
      </c>
      <c r="B5" s="787"/>
      <c r="C5" s="788"/>
      <c r="D5" s="301" t="s">
        <v>1093</v>
      </c>
      <c r="E5" s="301" t="s">
        <v>1094</v>
      </c>
      <c r="F5" s="301" t="s">
        <v>878</v>
      </c>
    </row>
    <row r="6" spans="1:6" ht="12" customHeight="1">
      <c r="A6" s="789" t="s">
        <v>1095</v>
      </c>
      <c r="B6" s="302" t="s">
        <v>1100</v>
      </c>
      <c r="C6" s="303"/>
      <c r="D6" s="286">
        <v>1486</v>
      </c>
      <c r="E6" s="286"/>
      <c r="F6" s="304">
        <f>SUM(D6:E6)</f>
        <v>1486</v>
      </c>
    </row>
    <row r="7" spans="1:6" ht="12" customHeight="1">
      <c r="A7" s="790"/>
      <c r="B7" s="302" t="s">
        <v>1101</v>
      </c>
      <c r="C7" s="303"/>
      <c r="D7" s="286">
        <v>6915</v>
      </c>
      <c r="E7" s="286"/>
      <c r="F7" s="304">
        <f>SUM(D7:E7)</f>
        <v>6915</v>
      </c>
    </row>
    <row r="8" spans="1:10" ht="12" customHeight="1">
      <c r="A8" s="790"/>
      <c r="B8" s="302" t="s">
        <v>1098</v>
      </c>
      <c r="C8" s="303"/>
      <c r="D8" s="286">
        <v>0</v>
      </c>
      <c r="E8" s="286"/>
      <c r="F8" s="304">
        <f>SUM(D8:E8)</f>
        <v>0</v>
      </c>
      <c r="G8" s="305"/>
      <c r="H8" s="306"/>
      <c r="I8" s="307"/>
      <c r="J8" s="306"/>
    </row>
    <row r="9" spans="1:10" ht="12" customHeight="1">
      <c r="A9" s="790"/>
      <c r="B9" s="302" t="s">
        <v>1099</v>
      </c>
      <c r="C9" s="303"/>
      <c r="D9" s="286">
        <v>1269</v>
      </c>
      <c r="E9" s="286"/>
      <c r="F9" s="304">
        <f>SUM(D9:E9)</f>
        <v>1269</v>
      </c>
      <c r="G9" s="305"/>
      <c r="H9" s="306"/>
      <c r="I9" s="307"/>
      <c r="J9" s="306"/>
    </row>
    <row r="10" spans="1:10" ht="12" customHeight="1">
      <c r="A10" s="791"/>
      <c r="B10" s="792" t="s">
        <v>1039</v>
      </c>
      <c r="C10" s="793"/>
      <c r="D10" s="285">
        <f>SUM(D6:D9)</f>
        <v>9670</v>
      </c>
      <c r="E10" s="285">
        <f>SUM(E6:E9)</f>
        <v>0</v>
      </c>
      <c r="F10" s="285">
        <f>SUM(F6:F9)</f>
        <v>9670</v>
      </c>
      <c r="G10" s="305"/>
      <c r="H10" s="306"/>
      <c r="I10" s="307"/>
      <c r="J10" s="306"/>
    </row>
    <row r="11" spans="1:6" ht="3.75" customHeight="1">
      <c r="A11" s="305"/>
      <c r="B11" s="305"/>
      <c r="D11" s="308"/>
      <c r="E11" s="308"/>
      <c r="F11" s="308"/>
    </row>
    <row r="12" spans="1:6" ht="12" customHeight="1">
      <c r="A12" s="795" t="s">
        <v>1043</v>
      </c>
      <c r="B12" s="302" t="s">
        <v>1102</v>
      </c>
      <c r="C12" s="303"/>
      <c r="D12" s="286">
        <v>1001</v>
      </c>
      <c r="E12" s="286"/>
      <c r="F12" s="304">
        <f>SUM(D12:E12)</f>
        <v>1001</v>
      </c>
    </row>
    <row r="13" spans="1:6" ht="12" customHeight="1">
      <c r="A13" s="796"/>
      <c r="B13" s="302" t="s">
        <v>1103</v>
      </c>
      <c r="C13" s="303"/>
      <c r="D13" s="286">
        <v>0</v>
      </c>
      <c r="E13" s="286"/>
      <c r="F13" s="304">
        <f>SUM(D13:E13)</f>
        <v>0</v>
      </c>
    </row>
    <row r="14" spans="1:10" ht="12" customHeight="1">
      <c r="A14" s="796"/>
      <c r="B14" s="302" t="s">
        <v>1104</v>
      </c>
      <c r="C14" s="303"/>
      <c r="D14" s="286">
        <v>0</v>
      </c>
      <c r="E14" s="286"/>
      <c r="F14" s="304">
        <f>SUM(D14:E14)</f>
        <v>0</v>
      </c>
      <c r="G14" s="305"/>
      <c r="H14" s="306"/>
      <c r="I14" s="307"/>
      <c r="J14" s="306"/>
    </row>
    <row r="15" spans="1:10" ht="12" customHeight="1">
      <c r="A15" s="796"/>
      <c r="B15" s="302" t="s">
        <v>1105</v>
      </c>
      <c r="C15" s="303"/>
      <c r="D15" s="286">
        <v>2351</v>
      </c>
      <c r="E15" s="286"/>
      <c r="F15" s="304">
        <f>SUM(D15:E15)</f>
        <v>2351</v>
      </c>
      <c r="G15" s="305"/>
      <c r="H15" s="306"/>
      <c r="I15" s="307"/>
      <c r="J15" s="306"/>
    </row>
    <row r="16" spans="1:10" ht="12" customHeight="1">
      <c r="A16" s="797"/>
      <c r="B16" s="794" t="s">
        <v>1096</v>
      </c>
      <c r="C16" s="793"/>
      <c r="D16" s="285">
        <f>SUM(D12:D15)</f>
        <v>3352</v>
      </c>
      <c r="E16" s="285">
        <f>SUM(E12:E15)</f>
        <v>0</v>
      </c>
      <c r="F16" s="285">
        <f>SUM(F12:F15)</f>
        <v>3352</v>
      </c>
      <c r="G16" s="305"/>
      <c r="H16" s="306"/>
      <c r="I16" s="307"/>
      <c r="J16" s="306"/>
    </row>
    <row r="17" spans="1:6" ht="3.75" customHeight="1">
      <c r="A17" s="305"/>
      <c r="B17" s="305"/>
      <c r="D17" s="308"/>
      <c r="E17" s="308"/>
      <c r="F17" s="308"/>
    </row>
    <row r="18" spans="1:6" ht="12" customHeight="1">
      <c r="A18" s="795" t="s">
        <v>1049</v>
      </c>
      <c r="B18" s="302" t="s">
        <v>1102</v>
      </c>
      <c r="C18" s="303"/>
      <c r="D18" s="286">
        <v>1713</v>
      </c>
      <c r="E18" s="286"/>
      <c r="F18" s="304">
        <f>SUM(D18:E18)</f>
        <v>1713</v>
      </c>
    </row>
    <row r="19" spans="1:6" ht="12" customHeight="1">
      <c r="A19" s="796"/>
      <c r="B19" s="302" t="s">
        <v>1103</v>
      </c>
      <c r="C19" s="303"/>
      <c r="D19" s="286">
        <v>1341</v>
      </c>
      <c r="E19" s="286"/>
      <c r="F19" s="304">
        <f>SUM(D19:E19)</f>
        <v>1341</v>
      </c>
    </row>
    <row r="20" spans="1:10" ht="12" customHeight="1">
      <c r="A20" s="796"/>
      <c r="B20" s="302" t="s">
        <v>1104</v>
      </c>
      <c r="C20" s="303"/>
      <c r="D20" s="286">
        <v>0</v>
      </c>
      <c r="E20" s="286"/>
      <c r="F20" s="304">
        <f>SUM(D20:E20)</f>
        <v>0</v>
      </c>
      <c r="G20" s="305"/>
      <c r="H20" s="306"/>
      <c r="I20" s="307"/>
      <c r="J20" s="306"/>
    </row>
    <row r="21" spans="1:10" ht="12" customHeight="1">
      <c r="A21" s="796"/>
      <c r="B21" s="302" t="s">
        <v>1105</v>
      </c>
      <c r="C21" s="303"/>
      <c r="D21" s="286">
        <v>1145</v>
      </c>
      <c r="E21" s="286"/>
      <c r="F21" s="304">
        <f>SUM(D21:E21)</f>
        <v>1145</v>
      </c>
      <c r="G21" s="305"/>
      <c r="H21" s="306"/>
      <c r="I21" s="307"/>
      <c r="J21" s="306"/>
    </row>
    <row r="22" spans="1:10" ht="12" customHeight="1">
      <c r="A22" s="797"/>
      <c r="B22" s="794" t="s">
        <v>1097</v>
      </c>
      <c r="C22" s="793"/>
      <c r="D22" s="285">
        <f>SUM(D18:D21)</f>
        <v>4199</v>
      </c>
      <c r="E22" s="285">
        <f>SUM(E18:E21)</f>
        <v>0</v>
      </c>
      <c r="F22" s="285">
        <f>SUM(F18:F21)</f>
        <v>4199</v>
      </c>
      <c r="G22" s="305"/>
      <c r="H22" s="306"/>
      <c r="I22" s="307"/>
      <c r="J22" s="306"/>
    </row>
    <row r="23" spans="1:6" ht="3.75" customHeight="1">
      <c r="A23" s="305"/>
      <c r="B23" s="305"/>
      <c r="D23" s="308"/>
      <c r="E23" s="308"/>
      <c r="F23" s="308"/>
    </row>
    <row r="24" spans="1:6" ht="12" customHeight="1">
      <c r="A24" s="789" t="s">
        <v>1107</v>
      </c>
      <c r="B24" s="302" t="s">
        <v>1102</v>
      </c>
      <c r="C24" s="303"/>
      <c r="D24" s="304">
        <f aca="true" t="shared" si="0" ref="D24:F25">D6+D12-D18</f>
        <v>774</v>
      </c>
      <c r="E24" s="304">
        <f t="shared" si="0"/>
        <v>0</v>
      </c>
      <c r="F24" s="304">
        <f t="shared" si="0"/>
        <v>774</v>
      </c>
    </row>
    <row r="25" spans="1:6" ht="12" customHeight="1">
      <c r="A25" s="790"/>
      <c r="B25" s="302" t="s">
        <v>1103</v>
      </c>
      <c r="C25" s="303"/>
      <c r="D25" s="304">
        <f t="shared" si="0"/>
        <v>5574</v>
      </c>
      <c r="E25" s="304">
        <f t="shared" si="0"/>
        <v>0</v>
      </c>
      <c r="F25" s="304">
        <f t="shared" si="0"/>
        <v>5574</v>
      </c>
    </row>
    <row r="26" spans="1:10" ht="12" customHeight="1">
      <c r="A26" s="790"/>
      <c r="B26" s="302" t="s">
        <v>1104</v>
      </c>
      <c r="C26" s="303"/>
      <c r="D26" s="304">
        <f aca="true" t="shared" si="1" ref="D26:F27">D8+D14-D20</f>
        <v>0</v>
      </c>
      <c r="E26" s="304">
        <f t="shared" si="1"/>
        <v>0</v>
      </c>
      <c r="F26" s="304">
        <f t="shared" si="1"/>
        <v>0</v>
      </c>
      <c r="G26" s="305"/>
      <c r="H26" s="306"/>
      <c r="I26" s="307"/>
      <c r="J26" s="306"/>
    </row>
    <row r="27" spans="1:10" ht="12" customHeight="1">
      <c r="A27" s="790"/>
      <c r="B27" s="302" t="s">
        <v>1105</v>
      </c>
      <c r="C27" s="303"/>
      <c r="D27" s="304">
        <f t="shared" si="1"/>
        <v>2475</v>
      </c>
      <c r="E27" s="304">
        <f t="shared" si="1"/>
        <v>0</v>
      </c>
      <c r="F27" s="304">
        <f t="shared" si="1"/>
        <v>2475</v>
      </c>
      <c r="G27" s="305"/>
      <c r="H27" s="306"/>
      <c r="I27" s="307"/>
      <c r="J27" s="306"/>
    </row>
    <row r="28" spans="1:10" ht="12" customHeight="1">
      <c r="A28" s="791"/>
      <c r="B28" s="794" t="s">
        <v>1040</v>
      </c>
      <c r="C28" s="793"/>
      <c r="D28" s="285">
        <f>SUM(D24:D27)</f>
        <v>8823</v>
      </c>
      <c r="E28" s="285">
        <f>SUM(E24:E27)</f>
        <v>0</v>
      </c>
      <c r="F28" s="285">
        <f>SUM(F24:F27)</f>
        <v>8823</v>
      </c>
      <c r="G28" s="305"/>
      <c r="H28" s="306"/>
      <c r="I28" s="307"/>
      <c r="J28" s="306"/>
    </row>
    <row r="29" spans="1:11" ht="10.5">
      <c r="A29" s="309"/>
      <c r="B29" s="309"/>
      <c r="C29" s="310"/>
      <c r="D29" s="310"/>
      <c r="E29" s="310"/>
      <c r="F29" s="309"/>
      <c r="G29" s="309"/>
      <c r="H29" s="309"/>
      <c r="I29" s="309"/>
      <c r="J29" s="309"/>
      <c r="K29" s="310"/>
    </row>
    <row r="30" spans="1:11" ht="10.5">
      <c r="A30" s="309"/>
      <c r="B30" s="309"/>
      <c r="C30" s="310"/>
      <c r="D30" s="310"/>
      <c r="E30" s="310"/>
      <c r="F30" s="310"/>
      <c r="G30" s="310"/>
      <c r="H30" s="310"/>
      <c r="I30" s="310"/>
      <c r="J30" s="309"/>
      <c r="K30" s="310"/>
    </row>
  </sheetData>
  <sheetProtection sheet="1" objects="1" scenarios="1"/>
  <mergeCells count="9">
    <mergeCell ref="A5:C5"/>
    <mergeCell ref="A6:A10"/>
    <mergeCell ref="B10:C10"/>
    <mergeCell ref="B28:C28"/>
    <mergeCell ref="A24:A28"/>
    <mergeCell ref="B16:C16"/>
    <mergeCell ref="B22:C22"/>
    <mergeCell ref="A12:A16"/>
    <mergeCell ref="A18:A2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5" sqref="C15"/>
    </sheetView>
  </sheetViews>
  <sheetFormatPr defaultColWidth="9.33203125" defaultRowHeight="10.5"/>
  <cols>
    <col min="1" max="1" width="9.5" style="174" customWidth="1"/>
    <col min="2" max="2" width="69.83203125" style="174" customWidth="1"/>
    <col min="3" max="3" width="12.5" style="174" customWidth="1"/>
    <col min="4" max="4" width="20.5" style="174" customWidth="1"/>
    <col min="5" max="16384" width="9.33203125" style="174" customWidth="1"/>
  </cols>
  <sheetData>
    <row r="1" ht="13.5" customHeight="1">
      <c r="A1" s="216" t="s">
        <v>1113</v>
      </c>
    </row>
    <row r="2" ht="13.5" customHeight="1">
      <c r="A2" s="216"/>
    </row>
    <row r="3" ht="13.5" customHeight="1">
      <c r="A3" s="216" t="s">
        <v>1109</v>
      </c>
    </row>
    <row r="4" ht="13.5" customHeight="1"/>
    <row r="5" ht="13.5" customHeight="1">
      <c r="C5" s="300"/>
    </row>
    <row r="6" ht="13.5" customHeight="1" thickBot="1">
      <c r="C6" s="194" t="s">
        <v>861</v>
      </c>
    </row>
    <row r="7" spans="1:3" s="216" customFormat="1" ht="13.5" customHeight="1" thickBot="1">
      <c r="A7" s="311" t="s">
        <v>1039</v>
      </c>
      <c r="B7" s="311"/>
      <c r="C7" s="259">
        <v>789</v>
      </c>
    </row>
    <row r="8" spans="1:5" ht="13.5" customHeight="1" thickBot="1">
      <c r="A8" s="312" t="s">
        <v>1043</v>
      </c>
      <c r="B8" s="313" t="s">
        <v>1110</v>
      </c>
      <c r="C8" s="314">
        <v>1333</v>
      </c>
      <c r="D8" s="307"/>
      <c r="E8" s="306"/>
    </row>
    <row r="9" spans="1:6" ht="13.5" customHeight="1">
      <c r="A9" s="798" t="s">
        <v>1049</v>
      </c>
      <c r="B9" s="315" t="s">
        <v>1111</v>
      </c>
      <c r="C9" s="261">
        <v>349</v>
      </c>
      <c r="D9" s="316"/>
      <c r="E9" s="316"/>
      <c r="F9" s="316"/>
    </row>
    <row r="10" spans="1:6" ht="13.5" customHeight="1">
      <c r="A10" s="799"/>
      <c r="B10" s="320" t="s">
        <v>1112</v>
      </c>
      <c r="C10" s="321">
        <v>6</v>
      </c>
      <c r="D10" s="316"/>
      <c r="E10" s="316"/>
      <c r="F10" s="316"/>
    </row>
    <row r="11" spans="1:6" ht="13.5" customHeight="1">
      <c r="A11" s="799"/>
      <c r="B11" s="320" t="s">
        <v>1114</v>
      </c>
      <c r="C11" s="321">
        <v>24</v>
      </c>
      <c r="D11" s="316"/>
      <c r="E11" s="316"/>
      <c r="F11" s="316"/>
    </row>
    <row r="12" spans="1:6" ht="13.5" customHeight="1" thickBot="1">
      <c r="A12" s="800"/>
      <c r="B12" s="317" t="s">
        <v>1115</v>
      </c>
      <c r="C12" s="263"/>
      <c r="D12" s="309"/>
      <c r="E12" s="309"/>
      <c r="F12" s="310"/>
    </row>
    <row r="13" spans="1:6" ht="13.5" customHeight="1" thickBot="1">
      <c r="A13" s="801"/>
      <c r="B13" s="311" t="s">
        <v>1054</v>
      </c>
      <c r="C13" s="265">
        <f>SUM(C9:C12)</f>
        <v>379</v>
      </c>
      <c r="D13" s="318"/>
      <c r="E13" s="318"/>
      <c r="F13" s="318"/>
    </row>
    <row r="14" spans="1:6" ht="13.5" customHeight="1" thickBot="1">
      <c r="A14" s="257" t="s">
        <v>1040</v>
      </c>
      <c r="B14" s="319"/>
      <c r="C14" s="265">
        <f>C7+C8-C13</f>
        <v>1743</v>
      </c>
      <c r="D14" s="316"/>
      <c r="E14" s="316"/>
      <c r="F14" s="316"/>
    </row>
    <row r="15" spans="1:6" ht="10.5">
      <c r="A15" s="316"/>
      <c r="B15" s="316"/>
      <c r="C15" s="316"/>
      <c r="D15" s="316"/>
      <c r="E15" s="316"/>
      <c r="F15" s="316"/>
    </row>
    <row r="16" spans="1:6" ht="10.5">
      <c r="A16" s="316"/>
      <c r="B16" s="316"/>
      <c r="C16" s="316"/>
      <c r="D16" s="316"/>
      <c r="E16" s="316"/>
      <c r="F16" s="316"/>
    </row>
  </sheetData>
  <sheetProtection sheet="1" objects="1" scenarios="1"/>
  <mergeCells count="1">
    <mergeCell ref="A9:A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E18" sqref="E18"/>
    </sheetView>
  </sheetViews>
  <sheetFormatPr defaultColWidth="9.33203125" defaultRowHeight="10.5"/>
  <cols>
    <col min="1" max="1" width="5.16015625" style="12" customWidth="1"/>
    <col min="2" max="2" width="53.33203125" style="12" customWidth="1"/>
    <col min="3" max="3" width="15.16015625" style="12" customWidth="1"/>
    <col min="4" max="16384" width="9.33203125" style="12" customWidth="1"/>
  </cols>
  <sheetData>
    <row r="1" spans="1:2" ht="12" customHeight="1">
      <c r="A1" s="254" t="s">
        <v>1116</v>
      </c>
      <c r="B1" s="255"/>
    </row>
    <row r="2" spans="1:2" ht="12" customHeight="1">
      <c r="A2" s="254"/>
      <c r="B2" s="255"/>
    </row>
    <row r="3" spans="1:2" ht="12" customHeight="1">
      <c r="A3" s="254" t="s">
        <v>1037</v>
      </c>
      <c r="B3" s="255"/>
    </row>
    <row r="4" ht="12" customHeight="1">
      <c r="A4" s="11"/>
    </row>
    <row r="5" ht="12" customHeight="1" thickBot="1">
      <c r="C5" s="256" t="s">
        <v>861</v>
      </c>
    </row>
    <row r="6" spans="1:3" ht="14.25" customHeight="1" thickBot="1">
      <c r="A6" s="257" t="s">
        <v>1039</v>
      </c>
      <c r="B6" s="258"/>
      <c r="C6" s="259">
        <v>0</v>
      </c>
    </row>
    <row r="7" spans="1:3" ht="14.25" customHeight="1">
      <c r="A7" s="766" t="s">
        <v>1043</v>
      </c>
      <c r="B7" s="260" t="s">
        <v>1044</v>
      </c>
      <c r="C7" s="261"/>
    </row>
    <row r="8" spans="1:3" ht="14.25" customHeight="1">
      <c r="A8" s="767"/>
      <c r="B8" s="262" t="s">
        <v>1117</v>
      </c>
      <c r="C8" s="321"/>
    </row>
    <row r="9" spans="1:3" ht="14.25" customHeight="1">
      <c r="A9" s="767"/>
      <c r="B9" s="262" t="s">
        <v>1090</v>
      </c>
      <c r="C9" s="263"/>
    </row>
    <row r="10" spans="1:3" ht="14.25" customHeight="1">
      <c r="A10" s="767"/>
      <c r="B10" s="262" t="s">
        <v>1045</v>
      </c>
      <c r="C10" s="263"/>
    </row>
    <row r="11" spans="1:3" ht="14.25" customHeight="1" thickBot="1">
      <c r="A11" s="767"/>
      <c r="B11" s="262" t="s">
        <v>1046</v>
      </c>
      <c r="C11" s="263"/>
    </row>
    <row r="12" spans="1:3" ht="14.25" customHeight="1" thickBot="1">
      <c r="A12" s="768"/>
      <c r="B12" s="264" t="s">
        <v>1048</v>
      </c>
      <c r="C12" s="265">
        <f>SUM(C7:C11)</f>
        <v>0</v>
      </c>
    </row>
    <row r="13" spans="1:3" ht="14.25" customHeight="1">
      <c r="A13" s="766" t="s">
        <v>1049</v>
      </c>
      <c r="B13" s="260" t="s">
        <v>1118</v>
      </c>
      <c r="C13" s="261"/>
    </row>
    <row r="14" spans="1:3" ht="14.25" customHeight="1">
      <c r="A14" s="767"/>
      <c r="B14" s="262" t="s">
        <v>1092</v>
      </c>
      <c r="C14" s="263"/>
    </row>
    <row r="15" spans="1:3" ht="14.25" customHeight="1">
      <c r="A15" s="767"/>
      <c r="B15" s="262" t="s">
        <v>1051</v>
      </c>
      <c r="C15" s="263"/>
    </row>
    <row r="16" spans="1:3" ht="14.25" customHeight="1" thickBot="1">
      <c r="A16" s="767"/>
      <c r="B16" s="262" t="s">
        <v>1052</v>
      </c>
      <c r="C16" s="263"/>
    </row>
    <row r="17" spans="1:3" ht="14.25" customHeight="1" thickBot="1">
      <c r="A17" s="768"/>
      <c r="B17" s="264" t="s">
        <v>1054</v>
      </c>
      <c r="C17" s="265">
        <f>SUM(C13:C16)</f>
        <v>0</v>
      </c>
    </row>
    <row r="18" spans="1:3" ht="14.25" customHeight="1" thickBot="1">
      <c r="A18" s="257" t="s">
        <v>1040</v>
      </c>
      <c r="B18" s="258"/>
      <c r="C18" s="265">
        <f>C6+C12-C17</f>
        <v>0</v>
      </c>
    </row>
  </sheetData>
  <sheetProtection sheet="1" objects="1" scenarios="1"/>
  <mergeCells count="2">
    <mergeCell ref="A7:A12"/>
    <mergeCell ref="A13:A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70">
      <selection activeCell="H23" sqref="H23"/>
    </sheetView>
  </sheetViews>
  <sheetFormatPr defaultColWidth="9.33203125" defaultRowHeight="10.5"/>
  <cols>
    <col min="1" max="1" width="56.83203125" style="652" customWidth="1"/>
    <col min="2" max="2" width="14.33203125" style="653" customWidth="1"/>
    <col min="3" max="3" width="9.83203125" style="653" customWidth="1"/>
    <col min="4" max="5" width="15.5" style="215" customWidth="1"/>
    <col min="6" max="16384" width="9.33203125" style="215" customWidth="1"/>
  </cols>
  <sheetData>
    <row r="1" spans="1:5" ht="12.75" customHeight="1">
      <c r="A1" s="548" t="s">
        <v>637</v>
      </c>
      <c r="B1" s="549"/>
      <c r="C1" s="725"/>
      <c r="D1" s="726"/>
      <c r="E1" s="551"/>
    </row>
    <row r="2" spans="1:5" ht="12.75" customHeight="1">
      <c r="A2" s="552"/>
      <c r="B2" s="553"/>
      <c r="C2" s="553"/>
      <c r="D2" s="551"/>
      <c r="E2" s="551"/>
    </row>
    <row r="3" spans="1:5" ht="12.75" customHeight="1">
      <c r="A3" s="554" t="s">
        <v>638</v>
      </c>
      <c r="B3" s="553"/>
      <c r="C3" s="553"/>
      <c r="D3" s="551"/>
      <c r="E3" s="551"/>
    </row>
    <row r="4" spans="1:5" ht="12.75" customHeight="1" thickBot="1">
      <c r="A4" s="727" t="s">
        <v>761</v>
      </c>
      <c r="B4" s="727"/>
      <c r="C4" s="727"/>
      <c r="D4" s="727"/>
      <c r="E4" s="727"/>
    </row>
    <row r="5" spans="1:5" ht="28.5" customHeight="1" thickBot="1">
      <c r="A5" s="555" t="s">
        <v>624</v>
      </c>
      <c r="B5" s="555" t="s">
        <v>762</v>
      </c>
      <c r="C5" s="555" t="s">
        <v>626</v>
      </c>
      <c r="D5" s="556" t="s">
        <v>639</v>
      </c>
      <c r="E5" s="556" t="s">
        <v>640</v>
      </c>
    </row>
    <row r="6" spans="1:5" s="267" customFormat="1" ht="15" customHeight="1" thickBot="1">
      <c r="A6" s="603" t="s">
        <v>641</v>
      </c>
      <c r="B6" s="604"/>
      <c r="C6" s="605"/>
      <c r="D6" s="606"/>
      <c r="E6" s="606"/>
    </row>
    <row r="7" spans="1:5" s="569" customFormat="1" ht="11.25" customHeight="1">
      <c r="A7" s="607" t="s">
        <v>642</v>
      </c>
      <c r="B7" s="608" t="s">
        <v>643</v>
      </c>
      <c r="C7" s="609" t="s">
        <v>161</v>
      </c>
      <c r="D7" s="610">
        <f>SUM(D8:D11)</f>
        <v>10201.470000000001</v>
      </c>
      <c r="E7" s="611">
        <f>SUM(E8:E11)</f>
        <v>45.87</v>
      </c>
    </row>
    <row r="8" spans="1:5" ht="11.25" customHeight="1">
      <c r="A8" s="612" t="s">
        <v>644</v>
      </c>
      <c r="B8" s="613">
        <v>501</v>
      </c>
      <c r="C8" s="614" t="s">
        <v>164</v>
      </c>
      <c r="D8" s="615">
        <v>8441.44</v>
      </c>
      <c r="E8" s="616">
        <v>45.87</v>
      </c>
    </row>
    <row r="9" spans="1:5" ht="11.25" customHeight="1">
      <c r="A9" s="612" t="s">
        <v>645</v>
      </c>
      <c r="B9" s="613">
        <v>502</v>
      </c>
      <c r="C9" s="614" t="s">
        <v>167</v>
      </c>
      <c r="D9" s="615">
        <v>1760.03</v>
      </c>
      <c r="E9" s="616">
        <v>0</v>
      </c>
    </row>
    <row r="10" spans="1:5" ht="11.25" customHeight="1">
      <c r="A10" s="612" t="s">
        <v>646</v>
      </c>
      <c r="B10" s="613">
        <v>503</v>
      </c>
      <c r="C10" s="614" t="s">
        <v>170</v>
      </c>
      <c r="D10" s="615">
        <v>0</v>
      </c>
      <c r="E10" s="616">
        <v>0</v>
      </c>
    </row>
    <row r="11" spans="1:5" ht="11.25" customHeight="1">
      <c r="A11" s="612" t="s">
        <v>647</v>
      </c>
      <c r="B11" s="613">
        <v>504</v>
      </c>
      <c r="C11" s="614" t="s">
        <v>173</v>
      </c>
      <c r="D11" s="615">
        <v>0</v>
      </c>
      <c r="E11" s="616">
        <v>0</v>
      </c>
    </row>
    <row r="12" spans="1:5" ht="11.25" customHeight="1">
      <c r="A12" s="612" t="s">
        <v>648</v>
      </c>
      <c r="B12" s="613" t="s">
        <v>649</v>
      </c>
      <c r="C12" s="614" t="s">
        <v>176</v>
      </c>
      <c r="D12" s="617">
        <f>SUM(D13:D16)</f>
        <v>27811.26</v>
      </c>
      <c r="E12" s="618">
        <f>SUM(E13:E16)</f>
        <v>136.56</v>
      </c>
    </row>
    <row r="13" spans="1:5" ht="11.25" customHeight="1">
      <c r="A13" s="612" t="s">
        <v>650</v>
      </c>
      <c r="B13" s="613">
        <v>511</v>
      </c>
      <c r="C13" s="614" t="s">
        <v>179</v>
      </c>
      <c r="D13" s="615">
        <v>1699.77</v>
      </c>
      <c r="E13" s="616">
        <v>0</v>
      </c>
    </row>
    <row r="14" spans="1:5" ht="11.25" customHeight="1">
      <c r="A14" s="612" t="s">
        <v>651</v>
      </c>
      <c r="B14" s="613">
        <v>512</v>
      </c>
      <c r="C14" s="614" t="s">
        <v>182</v>
      </c>
      <c r="D14" s="615">
        <v>5124.7</v>
      </c>
      <c r="E14" s="616">
        <v>50.15</v>
      </c>
    </row>
    <row r="15" spans="1:5" ht="11.25" customHeight="1">
      <c r="A15" s="612" t="s">
        <v>652</v>
      </c>
      <c r="B15" s="613">
        <v>513</v>
      </c>
      <c r="C15" s="614" t="s">
        <v>185</v>
      </c>
      <c r="D15" s="615">
        <v>555.49</v>
      </c>
      <c r="E15" s="616">
        <v>28.77</v>
      </c>
    </row>
    <row r="16" spans="1:5" ht="11.25" customHeight="1">
      <c r="A16" s="612" t="s">
        <v>653</v>
      </c>
      <c r="B16" s="613">
        <v>518</v>
      </c>
      <c r="C16" s="614" t="s">
        <v>188</v>
      </c>
      <c r="D16" s="615">
        <v>20431.3</v>
      </c>
      <c r="E16" s="616">
        <v>57.64</v>
      </c>
    </row>
    <row r="17" spans="1:5" ht="11.25" customHeight="1">
      <c r="A17" s="612" t="s">
        <v>654</v>
      </c>
      <c r="B17" s="613" t="s">
        <v>655</v>
      </c>
      <c r="C17" s="614" t="s">
        <v>191</v>
      </c>
      <c r="D17" s="617">
        <f>SUM(D18:D22)</f>
        <v>129495.23</v>
      </c>
      <c r="E17" s="618">
        <f>SUM(E18:E22)</f>
        <v>664.0600000000001</v>
      </c>
    </row>
    <row r="18" spans="1:5" ht="11.25" customHeight="1">
      <c r="A18" s="612" t="s">
        <v>656</v>
      </c>
      <c r="B18" s="613">
        <v>521</v>
      </c>
      <c r="C18" s="614" t="s">
        <v>194</v>
      </c>
      <c r="D18" s="615">
        <v>96816.03</v>
      </c>
      <c r="E18" s="616">
        <v>507.97</v>
      </c>
    </row>
    <row r="19" spans="1:5" ht="11.25" customHeight="1">
      <c r="A19" s="612" t="s">
        <v>657</v>
      </c>
      <c r="B19" s="613">
        <v>524</v>
      </c>
      <c r="C19" s="614" t="s">
        <v>197</v>
      </c>
      <c r="D19" s="615">
        <v>31680.06</v>
      </c>
      <c r="E19" s="616">
        <v>156.09</v>
      </c>
    </row>
    <row r="20" spans="1:5" ht="11.25" customHeight="1">
      <c r="A20" s="612" t="s">
        <v>658</v>
      </c>
      <c r="B20" s="613">
        <v>525</v>
      </c>
      <c r="C20" s="614" t="s">
        <v>200</v>
      </c>
      <c r="D20" s="615">
        <v>0</v>
      </c>
      <c r="E20" s="616">
        <v>0</v>
      </c>
    </row>
    <row r="21" spans="1:5" ht="11.25" customHeight="1">
      <c r="A21" s="612" t="s">
        <v>659</v>
      </c>
      <c r="B21" s="613">
        <v>527</v>
      </c>
      <c r="C21" s="614" t="s">
        <v>203</v>
      </c>
      <c r="D21" s="615">
        <v>622.53</v>
      </c>
      <c r="E21" s="616">
        <v>0</v>
      </c>
    </row>
    <row r="22" spans="1:5" ht="11.25" customHeight="1">
      <c r="A22" s="612" t="s">
        <v>660</v>
      </c>
      <c r="B22" s="613">
        <v>528</v>
      </c>
      <c r="C22" s="614" t="s">
        <v>206</v>
      </c>
      <c r="D22" s="615">
        <v>376.61</v>
      </c>
      <c r="E22" s="616">
        <v>0</v>
      </c>
    </row>
    <row r="23" spans="1:5" ht="11.25" customHeight="1">
      <c r="A23" s="612" t="s">
        <v>661</v>
      </c>
      <c r="B23" s="613" t="s">
        <v>662</v>
      </c>
      <c r="C23" s="614" t="s">
        <v>209</v>
      </c>
      <c r="D23" s="617">
        <f>SUM(D24:D26)</f>
        <v>1.8</v>
      </c>
      <c r="E23" s="618">
        <f>SUM(E24:E26)</f>
        <v>0</v>
      </c>
    </row>
    <row r="24" spans="1:5" ht="11.25" customHeight="1">
      <c r="A24" s="612" t="s">
        <v>663</v>
      </c>
      <c r="B24" s="613">
        <v>531</v>
      </c>
      <c r="C24" s="614" t="s">
        <v>215</v>
      </c>
      <c r="D24" s="615">
        <v>1.8</v>
      </c>
      <c r="E24" s="616">
        <v>0</v>
      </c>
    </row>
    <row r="25" spans="1:5" ht="11.25" customHeight="1">
      <c r="A25" s="612" t="s">
        <v>664</v>
      </c>
      <c r="B25" s="613">
        <v>532</v>
      </c>
      <c r="C25" s="614" t="s">
        <v>218</v>
      </c>
      <c r="D25" s="615">
        <v>0</v>
      </c>
      <c r="E25" s="616">
        <v>0</v>
      </c>
    </row>
    <row r="26" spans="1:5" ht="11.25" customHeight="1">
      <c r="A26" s="612" t="s">
        <v>665</v>
      </c>
      <c r="B26" s="613">
        <v>538</v>
      </c>
      <c r="C26" s="614" t="s">
        <v>221</v>
      </c>
      <c r="D26" s="615">
        <v>0</v>
      </c>
      <c r="E26" s="616">
        <v>0</v>
      </c>
    </row>
    <row r="27" spans="1:5" ht="11.25" customHeight="1">
      <c r="A27" s="612" t="s">
        <v>666</v>
      </c>
      <c r="B27" s="613" t="s">
        <v>667</v>
      </c>
      <c r="C27" s="614" t="s">
        <v>224</v>
      </c>
      <c r="D27" s="617">
        <f>SUM(D28:D35)</f>
        <v>34361.45</v>
      </c>
      <c r="E27" s="618">
        <f>SUM(E28:E35)</f>
        <v>2.71</v>
      </c>
    </row>
    <row r="28" spans="1:5" ht="11.25" customHeight="1">
      <c r="A28" s="612" t="s">
        <v>668</v>
      </c>
      <c r="B28" s="613">
        <v>541</v>
      </c>
      <c r="C28" s="614" t="s">
        <v>227</v>
      </c>
      <c r="D28" s="615">
        <v>0</v>
      </c>
      <c r="E28" s="616">
        <v>0</v>
      </c>
    </row>
    <row r="29" spans="1:5" ht="11.25" customHeight="1">
      <c r="A29" s="612" t="s">
        <v>669</v>
      </c>
      <c r="B29" s="613">
        <v>542</v>
      </c>
      <c r="C29" s="614" t="s">
        <v>230</v>
      </c>
      <c r="D29" s="615">
        <v>2.5</v>
      </c>
      <c r="E29" s="616">
        <v>0</v>
      </c>
    </row>
    <row r="30" spans="1:5" ht="11.25" customHeight="1">
      <c r="A30" s="612" t="s">
        <v>670</v>
      </c>
      <c r="B30" s="613">
        <v>543</v>
      </c>
      <c r="C30" s="614" t="s">
        <v>233</v>
      </c>
      <c r="D30" s="615">
        <v>0</v>
      </c>
      <c r="E30" s="616">
        <v>0</v>
      </c>
    </row>
    <row r="31" spans="1:5" ht="11.25" customHeight="1">
      <c r="A31" s="612" t="s">
        <v>671</v>
      </c>
      <c r="B31" s="613">
        <v>544</v>
      </c>
      <c r="C31" s="614" t="s">
        <v>236</v>
      </c>
      <c r="D31" s="615">
        <v>0</v>
      </c>
      <c r="E31" s="616">
        <v>0</v>
      </c>
    </row>
    <row r="32" spans="1:5" ht="11.25" customHeight="1">
      <c r="A32" s="612" t="s">
        <v>672</v>
      </c>
      <c r="B32" s="613">
        <v>545</v>
      </c>
      <c r="C32" s="614" t="s">
        <v>239</v>
      </c>
      <c r="D32" s="615">
        <v>240.43</v>
      </c>
      <c r="E32" s="616">
        <v>2.71</v>
      </c>
    </row>
    <row r="33" spans="1:5" ht="11.25" customHeight="1">
      <c r="A33" s="612" t="s">
        <v>673</v>
      </c>
      <c r="B33" s="613">
        <v>546</v>
      </c>
      <c r="C33" s="614" t="s">
        <v>242</v>
      </c>
      <c r="D33" s="615">
        <v>0</v>
      </c>
      <c r="E33" s="616">
        <v>0</v>
      </c>
    </row>
    <row r="34" spans="1:5" ht="11.25" customHeight="1">
      <c r="A34" s="612" t="s">
        <v>674</v>
      </c>
      <c r="B34" s="613">
        <v>548</v>
      </c>
      <c r="C34" s="614" t="s">
        <v>244</v>
      </c>
      <c r="D34" s="615">
        <v>0</v>
      </c>
      <c r="E34" s="616">
        <v>0</v>
      </c>
    </row>
    <row r="35" spans="1:5" ht="11.25" customHeight="1">
      <c r="A35" s="612" t="s">
        <v>675</v>
      </c>
      <c r="B35" s="613">
        <v>549</v>
      </c>
      <c r="C35" s="614" t="s">
        <v>247</v>
      </c>
      <c r="D35" s="615">
        <v>34118.52</v>
      </c>
      <c r="E35" s="616">
        <v>0</v>
      </c>
    </row>
    <row r="36" spans="1:5" ht="11.25" customHeight="1">
      <c r="A36" s="612" t="s">
        <v>676</v>
      </c>
      <c r="B36" s="613" t="s">
        <v>677</v>
      </c>
      <c r="C36" s="614" t="s">
        <v>250</v>
      </c>
      <c r="D36" s="617">
        <f>SUM(D37:D42)</f>
        <v>6009.48</v>
      </c>
      <c r="E36" s="618">
        <f>SUM(E37:E42)</f>
        <v>0</v>
      </c>
    </row>
    <row r="37" spans="1:5" ht="11.25" customHeight="1">
      <c r="A37" s="612" t="s">
        <v>678</v>
      </c>
      <c r="B37" s="613">
        <v>551</v>
      </c>
      <c r="C37" s="614" t="s">
        <v>253</v>
      </c>
      <c r="D37" s="615">
        <v>6009.48</v>
      </c>
      <c r="E37" s="616">
        <v>0</v>
      </c>
    </row>
    <row r="38" spans="1:5" ht="11.25" customHeight="1">
      <c r="A38" s="612" t="s">
        <v>679</v>
      </c>
      <c r="B38" s="613">
        <v>552</v>
      </c>
      <c r="C38" s="614" t="s">
        <v>256</v>
      </c>
      <c r="D38" s="615">
        <v>0</v>
      </c>
      <c r="E38" s="616">
        <v>0</v>
      </c>
    </row>
    <row r="39" spans="1:5" ht="11.25" customHeight="1">
      <c r="A39" s="612" t="s">
        <v>680</v>
      </c>
      <c r="B39" s="613">
        <v>553</v>
      </c>
      <c r="C39" s="614" t="s">
        <v>259</v>
      </c>
      <c r="D39" s="615">
        <v>0</v>
      </c>
      <c r="E39" s="616">
        <v>0</v>
      </c>
    </row>
    <row r="40" spans="1:5" ht="11.25" customHeight="1">
      <c r="A40" s="612" t="s">
        <v>681</v>
      </c>
      <c r="B40" s="613">
        <v>554</v>
      </c>
      <c r="C40" s="614" t="s">
        <v>262</v>
      </c>
      <c r="D40" s="615">
        <v>0</v>
      </c>
      <c r="E40" s="616">
        <v>0</v>
      </c>
    </row>
    <row r="41" spans="1:5" ht="11.25" customHeight="1">
      <c r="A41" s="612" t="s">
        <v>682</v>
      </c>
      <c r="B41" s="613">
        <v>556</v>
      </c>
      <c r="C41" s="614" t="s">
        <v>265</v>
      </c>
      <c r="D41" s="615">
        <v>0</v>
      </c>
      <c r="E41" s="616">
        <v>0</v>
      </c>
    </row>
    <row r="42" spans="1:5" ht="11.25" customHeight="1">
      <c r="A42" s="612" t="s">
        <v>683</v>
      </c>
      <c r="B42" s="613">
        <v>559</v>
      </c>
      <c r="C42" s="614" t="s">
        <v>268</v>
      </c>
      <c r="D42" s="615">
        <v>0</v>
      </c>
      <c r="E42" s="616">
        <v>0</v>
      </c>
    </row>
    <row r="43" spans="1:5" ht="11.25" customHeight="1">
      <c r="A43" s="612" t="s">
        <v>684</v>
      </c>
      <c r="B43" s="613" t="s">
        <v>685</v>
      </c>
      <c r="C43" s="614" t="s">
        <v>271</v>
      </c>
      <c r="D43" s="617">
        <f>SUM(D44:D45)</f>
        <v>0</v>
      </c>
      <c r="E43" s="618">
        <f>SUM(E44:E45)</f>
        <v>0</v>
      </c>
    </row>
    <row r="44" spans="1:5" ht="11.25" customHeight="1">
      <c r="A44" s="612" t="s">
        <v>686</v>
      </c>
      <c r="B44" s="613">
        <v>581</v>
      </c>
      <c r="C44" s="614" t="s">
        <v>274</v>
      </c>
      <c r="D44" s="615">
        <v>0</v>
      </c>
      <c r="E44" s="616">
        <v>0</v>
      </c>
    </row>
    <row r="45" spans="1:5" ht="11.25" customHeight="1">
      <c r="A45" s="612" t="s">
        <v>687</v>
      </c>
      <c r="B45" s="613">
        <v>582</v>
      </c>
      <c r="C45" s="614" t="s">
        <v>277</v>
      </c>
      <c r="D45" s="619">
        <v>0</v>
      </c>
      <c r="E45" s="620">
        <v>0</v>
      </c>
    </row>
    <row r="46" spans="1:5" ht="11.25" customHeight="1">
      <c r="A46" s="612" t="s">
        <v>688</v>
      </c>
      <c r="B46" s="613" t="s">
        <v>689</v>
      </c>
      <c r="C46" s="621" t="s">
        <v>280</v>
      </c>
      <c r="D46" s="617">
        <f>D47</f>
        <v>0</v>
      </c>
      <c r="E46" s="618">
        <f>E47</f>
        <v>0</v>
      </c>
    </row>
    <row r="47" spans="1:5" ht="11.25" customHeight="1">
      <c r="A47" s="612" t="s">
        <v>690</v>
      </c>
      <c r="B47" s="613">
        <v>595</v>
      </c>
      <c r="C47" s="614" t="s">
        <v>283</v>
      </c>
      <c r="D47" s="622">
        <v>0</v>
      </c>
      <c r="E47" s="623">
        <v>0</v>
      </c>
    </row>
    <row r="48" spans="1:5" ht="21">
      <c r="A48" s="612" t="s">
        <v>691</v>
      </c>
      <c r="B48" s="624" t="s">
        <v>692</v>
      </c>
      <c r="C48" s="614" t="s">
        <v>286</v>
      </c>
      <c r="D48" s="625">
        <f>D7+D12+D17+D23+D27+D36+D43+D46</f>
        <v>207880.68999999997</v>
      </c>
      <c r="E48" s="626">
        <f>E7+E12+E17+E23+E27+E36+E43+E46</f>
        <v>849.2</v>
      </c>
    </row>
    <row r="49" spans="1:5" ht="11.25" customHeight="1">
      <c r="A49" s="612" t="s">
        <v>693</v>
      </c>
      <c r="B49" s="613">
        <v>799</v>
      </c>
      <c r="C49" s="614" t="s">
        <v>694</v>
      </c>
      <c r="D49" s="615">
        <v>8287.56</v>
      </c>
      <c r="E49" s="616">
        <v>0</v>
      </c>
    </row>
    <row r="50" spans="1:5" ht="21.75" customHeight="1" thickBot="1">
      <c r="A50" s="627" t="s">
        <v>695</v>
      </c>
      <c r="B50" s="628" t="s">
        <v>696</v>
      </c>
      <c r="C50" s="629" t="s">
        <v>697</v>
      </c>
      <c r="D50" s="630">
        <f>D48+D49</f>
        <v>216168.24999999997</v>
      </c>
      <c r="E50" s="631">
        <f>E48+E49</f>
        <v>849.2</v>
      </c>
    </row>
    <row r="51" spans="1:5" ht="15" customHeight="1">
      <c r="A51" s="632" t="s">
        <v>698</v>
      </c>
      <c r="B51" s="633"/>
      <c r="C51" s="609" t="s">
        <v>476</v>
      </c>
      <c r="D51" s="634"/>
      <c r="E51" s="635"/>
    </row>
    <row r="52" spans="1:5" ht="11.25" customHeight="1">
      <c r="A52" s="612" t="s">
        <v>699</v>
      </c>
      <c r="B52" s="636" t="s">
        <v>700</v>
      </c>
      <c r="C52" s="614" t="s">
        <v>289</v>
      </c>
      <c r="D52" s="617">
        <f>SUM(D53:D55)</f>
        <v>14821.87</v>
      </c>
      <c r="E52" s="618">
        <f>SUM(E53:E55)</f>
        <v>1535.91</v>
      </c>
    </row>
    <row r="53" spans="1:5" ht="11.25" customHeight="1">
      <c r="A53" s="612" t="s">
        <v>701</v>
      </c>
      <c r="B53" s="636">
        <v>601</v>
      </c>
      <c r="C53" s="614" t="s">
        <v>292</v>
      </c>
      <c r="D53" s="615">
        <v>0</v>
      </c>
      <c r="E53" s="616">
        <v>0</v>
      </c>
    </row>
    <row r="54" spans="1:5" ht="11.25" customHeight="1">
      <c r="A54" s="612" t="s">
        <v>702</v>
      </c>
      <c r="B54" s="636">
        <v>602</v>
      </c>
      <c r="C54" s="614" t="s">
        <v>295</v>
      </c>
      <c r="D54" s="615">
        <v>14821.87</v>
      </c>
      <c r="E54" s="616">
        <v>1535.91</v>
      </c>
    </row>
    <row r="55" spans="1:5" ht="11.25" customHeight="1">
      <c r="A55" s="612" t="s">
        <v>703</v>
      </c>
      <c r="B55" s="636">
        <v>604</v>
      </c>
      <c r="C55" s="614" t="s">
        <v>298</v>
      </c>
      <c r="D55" s="615">
        <v>0</v>
      </c>
      <c r="E55" s="616">
        <v>0</v>
      </c>
    </row>
    <row r="56" spans="1:5" ht="11.25" customHeight="1">
      <c r="A56" s="612" t="s">
        <v>704</v>
      </c>
      <c r="B56" s="636" t="s">
        <v>705</v>
      </c>
      <c r="C56" s="614" t="s">
        <v>301</v>
      </c>
      <c r="D56" s="617">
        <f>SUM(D57:D60)</f>
        <v>0</v>
      </c>
      <c r="E56" s="618">
        <f>SUM(E57:E60)</f>
        <v>0</v>
      </c>
    </row>
    <row r="57" spans="1:5" ht="11.25" customHeight="1">
      <c r="A57" s="612" t="s">
        <v>706</v>
      </c>
      <c r="B57" s="636">
        <v>611</v>
      </c>
      <c r="C57" s="614" t="s">
        <v>304</v>
      </c>
      <c r="D57" s="615">
        <v>0</v>
      </c>
      <c r="E57" s="616">
        <v>0</v>
      </c>
    </row>
    <row r="58" spans="1:5" ht="11.25" customHeight="1">
      <c r="A58" s="612" t="s">
        <v>707</v>
      </c>
      <c r="B58" s="636">
        <v>612</v>
      </c>
      <c r="C58" s="614" t="s">
        <v>307</v>
      </c>
      <c r="D58" s="615">
        <v>0</v>
      </c>
      <c r="E58" s="616">
        <v>0</v>
      </c>
    </row>
    <row r="59" spans="1:5" ht="11.25" customHeight="1">
      <c r="A59" s="612" t="s">
        <v>708</v>
      </c>
      <c r="B59" s="636">
        <v>613</v>
      </c>
      <c r="C59" s="614" t="s">
        <v>310</v>
      </c>
      <c r="D59" s="615">
        <v>0</v>
      </c>
      <c r="E59" s="616">
        <v>0</v>
      </c>
    </row>
    <row r="60" spans="1:5" ht="11.25" customHeight="1">
      <c r="A60" s="612" t="s">
        <v>710</v>
      </c>
      <c r="B60" s="636">
        <v>614</v>
      </c>
      <c r="C60" s="614" t="s">
        <v>313</v>
      </c>
      <c r="D60" s="615">
        <v>0</v>
      </c>
      <c r="E60" s="616">
        <v>0</v>
      </c>
    </row>
    <row r="61" spans="1:5" ht="11.25" customHeight="1">
      <c r="A61" s="612" t="s">
        <v>711</v>
      </c>
      <c r="B61" s="636" t="s">
        <v>712</v>
      </c>
      <c r="C61" s="614" t="s">
        <v>316</v>
      </c>
      <c r="D61" s="617">
        <f>SUM(D62:D65)</f>
        <v>0</v>
      </c>
      <c r="E61" s="618">
        <f>SUM(E62:E65)</f>
        <v>0</v>
      </c>
    </row>
    <row r="62" spans="1:5" ht="11.25" customHeight="1">
      <c r="A62" s="612" t="s">
        <v>713</v>
      </c>
      <c r="B62" s="636">
        <v>621</v>
      </c>
      <c r="C62" s="614" t="s">
        <v>319</v>
      </c>
      <c r="D62" s="615">
        <v>0</v>
      </c>
      <c r="E62" s="616">
        <v>0</v>
      </c>
    </row>
    <row r="63" spans="1:5" ht="11.25" customHeight="1">
      <c r="A63" s="612" t="s">
        <v>714</v>
      </c>
      <c r="B63" s="636">
        <v>622</v>
      </c>
      <c r="C63" s="614" t="s">
        <v>322</v>
      </c>
      <c r="D63" s="615">
        <v>0</v>
      </c>
      <c r="E63" s="616">
        <v>0</v>
      </c>
    </row>
    <row r="64" spans="1:5" ht="11.25" customHeight="1">
      <c r="A64" s="612" t="s">
        <v>715</v>
      </c>
      <c r="B64" s="636">
        <v>623</v>
      </c>
      <c r="C64" s="614" t="s">
        <v>325</v>
      </c>
      <c r="D64" s="615">
        <v>0</v>
      </c>
      <c r="E64" s="616">
        <v>0</v>
      </c>
    </row>
    <row r="65" spans="1:5" ht="11.25" customHeight="1">
      <c r="A65" s="612" t="s">
        <v>716</v>
      </c>
      <c r="B65" s="636">
        <v>624</v>
      </c>
      <c r="C65" s="614" t="s">
        <v>327</v>
      </c>
      <c r="D65" s="615">
        <v>0</v>
      </c>
      <c r="E65" s="616">
        <v>0</v>
      </c>
    </row>
    <row r="66" spans="1:5" ht="11.25" customHeight="1">
      <c r="A66" s="612" t="s">
        <v>717</v>
      </c>
      <c r="B66" s="636" t="s">
        <v>718</v>
      </c>
      <c r="C66" s="614" t="s">
        <v>330</v>
      </c>
      <c r="D66" s="617">
        <f>SUM(D67:D73)</f>
        <v>27084.89</v>
      </c>
      <c r="E66" s="618">
        <f>SUM(E67:E73)</f>
        <v>0</v>
      </c>
    </row>
    <row r="67" spans="1:5" ht="11.25" customHeight="1">
      <c r="A67" s="612" t="s">
        <v>719</v>
      </c>
      <c r="B67" s="636">
        <v>641</v>
      </c>
      <c r="C67" s="614" t="s">
        <v>333</v>
      </c>
      <c r="D67" s="615">
        <v>0</v>
      </c>
      <c r="E67" s="616">
        <v>0</v>
      </c>
    </row>
    <row r="68" spans="1:5" ht="11.25" customHeight="1">
      <c r="A68" s="612" t="s">
        <v>720</v>
      </c>
      <c r="B68" s="636">
        <v>642</v>
      </c>
      <c r="C68" s="614" t="s">
        <v>396</v>
      </c>
      <c r="D68" s="615">
        <v>0</v>
      </c>
      <c r="E68" s="616">
        <v>0</v>
      </c>
    </row>
    <row r="69" spans="1:5" ht="11.25" customHeight="1">
      <c r="A69" s="612" t="s">
        <v>721</v>
      </c>
      <c r="B69" s="636">
        <v>643</v>
      </c>
      <c r="C69" s="614" t="s">
        <v>399</v>
      </c>
      <c r="D69" s="615">
        <v>0</v>
      </c>
      <c r="E69" s="616">
        <v>0</v>
      </c>
    </row>
    <row r="70" spans="1:5" ht="11.25" customHeight="1">
      <c r="A70" s="612" t="s">
        <v>722</v>
      </c>
      <c r="B70" s="636">
        <v>644</v>
      </c>
      <c r="C70" s="614" t="s">
        <v>402</v>
      </c>
      <c r="D70" s="615">
        <v>1144.2</v>
      </c>
      <c r="E70" s="616">
        <v>0</v>
      </c>
    </row>
    <row r="71" spans="1:5" ht="11.25" customHeight="1">
      <c r="A71" s="612" t="s">
        <v>723</v>
      </c>
      <c r="B71" s="636">
        <v>645</v>
      </c>
      <c r="C71" s="614" t="s">
        <v>405</v>
      </c>
      <c r="D71" s="615">
        <v>8.23</v>
      </c>
      <c r="E71" s="616">
        <v>0</v>
      </c>
    </row>
    <row r="72" spans="1:5" ht="11.25" customHeight="1">
      <c r="A72" s="612" t="s">
        <v>724</v>
      </c>
      <c r="B72" s="636">
        <v>648</v>
      </c>
      <c r="C72" s="614" t="s">
        <v>408</v>
      </c>
      <c r="D72" s="615">
        <v>10596.77</v>
      </c>
      <c r="E72" s="616">
        <v>0</v>
      </c>
    </row>
    <row r="73" spans="1:5" ht="11.25" customHeight="1">
      <c r="A73" s="612" t="s">
        <v>725</v>
      </c>
      <c r="B73" s="636">
        <v>649</v>
      </c>
      <c r="C73" s="614" t="s">
        <v>411</v>
      </c>
      <c r="D73" s="615">
        <v>15335.69</v>
      </c>
      <c r="E73" s="616">
        <v>0</v>
      </c>
    </row>
    <row r="74" spans="1:5" ht="11.25" customHeight="1">
      <c r="A74" s="612" t="s">
        <v>726</v>
      </c>
      <c r="B74" s="636" t="s">
        <v>727</v>
      </c>
      <c r="C74" s="614" t="s">
        <v>414</v>
      </c>
      <c r="D74" s="617">
        <f>SUM(D75:D81)</f>
        <v>0</v>
      </c>
      <c r="E74" s="618">
        <f>SUM(E75:E81)</f>
        <v>0</v>
      </c>
    </row>
    <row r="75" spans="1:5" ht="11.25" customHeight="1">
      <c r="A75" s="612" t="s">
        <v>728</v>
      </c>
      <c r="B75" s="636">
        <v>652</v>
      </c>
      <c r="C75" s="614" t="s">
        <v>417</v>
      </c>
      <c r="D75" s="615">
        <v>0</v>
      </c>
      <c r="E75" s="616">
        <v>0</v>
      </c>
    </row>
    <row r="76" spans="1:5" ht="11.25" customHeight="1">
      <c r="A76" s="612" t="s">
        <v>729</v>
      </c>
      <c r="B76" s="636">
        <v>653</v>
      </c>
      <c r="C76" s="614" t="s">
        <v>419</v>
      </c>
      <c r="D76" s="615">
        <v>0</v>
      </c>
      <c r="E76" s="616">
        <v>0</v>
      </c>
    </row>
    <row r="77" spans="1:5" ht="11.25" customHeight="1">
      <c r="A77" s="612" t="s">
        <v>730</v>
      </c>
      <c r="B77" s="636">
        <v>654</v>
      </c>
      <c r="C77" s="614" t="s">
        <v>422</v>
      </c>
      <c r="D77" s="615">
        <v>0</v>
      </c>
      <c r="E77" s="616">
        <v>0</v>
      </c>
    </row>
    <row r="78" spans="1:5" ht="11.25" customHeight="1">
      <c r="A78" s="612" t="s">
        <v>731</v>
      </c>
      <c r="B78" s="636">
        <v>655</v>
      </c>
      <c r="C78" s="614" t="s">
        <v>425</v>
      </c>
      <c r="D78" s="615">
        <v>0</v>
      </c>
      <c r="E78" s="616">
        <v>0</v>
      </c>
    </row>
    <row r="79" spans="1:5" ht="11.25" customHeight="1">
      <c r="A79" s="612" t="s">
        <v>732</v>
      </c>
      <c r="B79" s="636">
        <v>656</v>
      </c>
      <c r="C79" s="614" t="s">
        <v>428</v>
      </c>
      <c r="D79" s="615">
        <v>0</v>
      </c>
      <c r="E79" s="616">
        <v>0</v>
      </c>
    </row>
    <row r="80" spans="1:5" ht="11.25" customHeight="1">
      <c r="A80" s="612" t="s">
        <v>733</v>
      </c>
      <c r="B80" s="636">
        <v>657</v>
      </c>
      <c r="C80" s="614" t="s">
        <v>430</v>
      </c>
      <c r="D80" s="615">
        <v>0</v>
      </c>
      <c r="E80" s="616">
        <v>0</v>
      </c>
    </row>
    <row r="81" spans="1:5" ht="11.25" customHeight="1">
      <c r="A81" s="612" t="s">
        <v>734</v>
      </c>
      <c r="B81" s="636">
        <v>659</v>
      </c>
      <c r="C81" s="614" t="s">
        <v>433</v>
      </c>
      <c r="D81" s="615">
        <v>0</v>
      </c>
      <c r="E81" s="616">
        <v>0</v>
      </c>
    </row>
    <row r="82" spans="1:5" ht="11.25" customHeight="1">
      <c r="A82" s="612" t="s">
        <v>735</v>
      </c>
      <c r="B82" s="636" t="s">
        <v>736</v>
      </c>
      <c r="C82" s="614" t="s">
        <v>436</v>
      </c>
      <c r="D82" s="617">
        <f>SUM(D83:D85)</f>
        <v>0</v>
      </c>
      <c r="E82" s="618">
        <f>SUM(E83:E85)</f>
        <v>0</v>
      </c>
    </row>
    <row r="83" spans="1:5" ht="11.25" customHeight="1">
      <c r="A83" s="612" t="s">
        <v>737</v>
      </c>
      <c r="B83" s="636">
        <v>681</v>
      </c>
      <c r="C83" s="614" t="s">
        <v>439</v>
      </c>
      <c r="D83" s="615">
        <v>0</v>
      </c>
      <c r="E83" s="616">
        <v>0</v>
      </c>
    </row>
    <row r="84" spans="1:5" ht="11.25" customHeight="1">
      <c r="A84" s="612" t="s">
        <v>738</v>
      </c>
      <c r="B84" s="636">
        <v>682</v>
      </c>
      <c r="C84" s="614" t="s">
        <v>442</v>
      </c>
      <c r="D84" s="615">
        <v>0</v>
      </c>
      <c r="E84" s="616">
        <v>0</v>
      </c>
    </row>
    <row r="85" spans="1:5" ht="11.25" customHeight="1">
      <c r="A85" s="612" t="s">
        <v>739</v>
      </c>
      <c r="B85" s="636">
        <v>684</v>
      </c>
      <c r="C85" s="614" t="s">
        <v>445</v>
      </c>
      <c r="D85" s="615">
        <v>0</v>
      </c>
      <c r="E85" s="616">
        <v>0</v>
      </c>
    </row>
    <row r="86" spans="1:5" ht="11.25" customHeight="1">
      <c r="A86" s="612" t="s">
        <v>740</v>
      </c>
      <c r="B86" s="636" t="s">
        <v>741</v>
      </c>
      <c r="C86" s="614" t="s">
        <v>448</v>
      </c>
      <c r="D86" s="617">
        <f>D87</f>
        <v>176594.68</v>
      </c>
      <c r="E86" s="618">
        <f>E87</f>
        <v>0</v>
      </c>
    </row>
    <row r="87" spans="1:5" ht="11.25" customHeight="1">
      <c r="A87" s="612" t="s">
        <v>742</v>
      </c>
      <c r="B87" s="636">
        <v>691</v>
      </c>
      <c r="C87" s="614" t="s">
        <v>451</v>
      </c>
      <c r="D87" s="615">
        <v>176594.68</v>
      </c>
      <c r="E87" s="616">
        <v>0</v>
      </c>
    </row>
    <row r="88" spans="1:5" ht="21.75" customHeight="1">
      <c r="A88" s="612" t="s">
        <v>743</v>
      </c>
      <c r="B88" s="637" t="s">
        <v>744</v>
      </c>
      <c r="C88" s="614" t="s">
        <v>454</v>
      </c>
      <c r="D88" s="617">
        <f>D52+D56+D61+D66+D74+D82+D86</f>
        <v>218501.44</v>
      </c>
      <c r="E88" s="618">
        <f>E52+E56+E61+E66+E74+E82+E86</f>
        <v>1535.91</v>
      </c>
    </row>
    <row r="89" spans="1:5" ht="11.25" customHeight="1">
      <c r="A89" s="612" t="s">
        <v>745</v>
      </c>
      <c r="B89" s="636">
        <v>899</v>
      </c>
      <c r="C89" s="614" t="s">
        <v>746</v>
      </c>
      <c r="D89" s="615">
        <v>10.07</v>
      </c>
      <c r="E89" s="616">
        <v>0</v>
      </c>
    </row>
    <row r="90" spans="1:5" ht="11.25" customHeight="1">
      <c r="A90" s="612" t="s">
        <v>747</v>
      </c>
      <c r="B90" s="636">
        <v>692</v>
      </c>
      <c r="C90" s="614" t="s">
        <v>748</v>
      </c>
      <c r="D90" s="615">
        <v>372.5</v>
      </c>
      <c r="E90" s="616">
        <v>0</v>
      </c>
    </row>
    <row r="91" spans="1:5" ht="21.75" customHeight="1">
      <c r="A91" s="612" t="s">
        <v>749</v>
      </c>
      <c r="B91" s="637" t="s">
        <v>750</v>
      </c>
      <c r="C91" s="614" t="s">
        <v>751</v>
      </c>
      <c r="D91" s="638">
        <f>SUM(D88:D90)</f>
        <v>218884.01</v>
      </c>
      <c r="E91" s="639">
        <f>SUM(E88:E90)</f>
        <v>1535.91</v>
      </c>
    </row>
    <row r="92" spans="1:5" ht="10.5">
      <c r="A92" s="640" t="s">
        <v>752</v>
      </c>
      <c r="B92" s="636" t="s">
        <v>753</v>
      </c>
      <c r="C92" s="614" t="s">
        <v>457</v>
      </c>
      <c r="D92" s="617">
        <f>D91-D50</f>
        <v>2715.7600000000384</v>
      </c>
      <c r="E92" s="618">
        <f>E91-E50</f>
        <v>686.71</v>
      </c>
    </row>
    <row r="93" spans="1:5" ht="11.25" customHeight="1">
      <c r="A93" s="612" t="s">
        <v>754</v>
      </c>
      <c r="B93" s="636">
        <v>591</v>
      </c>
      <c r="C93" s="614" t="s">
        <v>460</v>
      </c>
      <c r="D93" s="615"/>
      <c r="E93" s="616"/>
    </row>
    <row r="94" spans="1:5" ht="15" customHeight="1" thickBot="1">
      <c r="A94" s="641" t="s">
        <v>755</v>
      </c>
      <c r="B94" s="642" t="s">
        <v>756</v>
      </c>
      <c r="C94" s="629" t="s">
        <v>463</v>
      </c>
      <c r="D94" s="630">
        <f>D92-D93</f>
        <v>2715.7600000000384</v>
      </c>
      <c r="E94" s="631">
        <f>E92-E93</f>
        <v>686.71</v>
      </c>
    </row>
    <row r="95" spans="1:5" ht="15" customHeight="1" thickBot="1">
      <c r="A95" s="643"/>
      <c r="B95" s="644"/>
      <c r="C95" s="644"/>
      <c r="D95" s="645" t="s">
        <v>1024</v>
      </c>
      <c r="E95" s="646"/>
    </row>
    <row r="96" spans="1:5" ht="15" customHeight="1">
      <c r="A96" s="647" t="s">
        <v>757</v>
      </c>
      <c r="B96" s="648" t="s">
        <v>758</v>
      </c>
      <c r="C96" s="609" t="s">
        <v>468</v>
      </c>
      <c r="D96" s="611">
        <f>D92+E92</f>
        <v>3402.4700000000385</v>
      </c>
      <c r="E96" s="649"/>
    </row>
    <row r="97" spans="1:5" ht="15" customHeight="1" thickBot="1">
      <c r="A97" s="641" t="s">
        <v>759</v>
      </c>
      <c r="B97" s="650" t="s">
        <v>760</v>
      </c>
      <c r="C97" s="629" t="s">
        <v>471</v>
      </c>
      <c r="D97" s="631">
        <f>D94+E94</f>
        <v>3402.4700000000385</v>
      </c>
      <c r="E97" s="649"/>
    </row>
    <row r="98" spans="1:5" ht="12.75" customHeight="1">
      <c r="A98" s="651"/>
      <c r="B98" s="597"/>
      <c r="C98" s="597"/>
      <c r="D98" s="596"/>
      <c r="E98" s="596"/>
    </row>
    <row r="99" spans="1:5" ht="12.75" customHeight="1">
      <c r="A99" s="215"/>
      <c r="B99" s="602"/>
      <c r="C99" s="602"/>
      <c r="D99" s="596"/>
      <c r="E99" s="596"/>
    </row>
    <row r="100" spans="1:5" ht="10.5">
      <c r="A100" s="598" t="s">
        <v>635</v>
      </c>
      <c r="B100" s="602"/>
      <c r="C100" s="602"/>
      <c r="D100" s="596"/>
      <c r="E100" s="596"/>
    </row>
    <row r="101" spans="1:3" ht="10.5">
      <c r="A101" s="598" t="s">
        <v>636</v>
      </c>
      <c r="B101" s="602"/>
      <c r="C101" s="602"/>
    </row>
  </sheetData>
  <sheetProtection sheet="1" objects="1" scenarios="1"/>
  <mergeCells count="2">
    <mergeCell ref="C1:D1"/>
    <mergeCell ref="A4:E4"/>
  </mergeCells>
  <printOptions/>
  <pageMargins left="0.75" right="0.75" top="1" bottom="1" header="0.4921259845" footer="0.4921259845"/>
  <pageSetup horizontalDpi="600" verticalDpi="600" orientation="portrait" paperSize="9" scale="96" r:id="rId3"/>
  <rowBreaks count="1" manualBreakCount="1">
    <brk id="50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 topLeftCell="A1">
      <selection activeCell="K28" sqref="K28"/>
    </sheetView>
  </sheetViews>
  <sheetFormatPr defaultColWidth="9.33203125" defaultRowHeight="10.5"/>
  <cols>
    <col min="1" max="1" width="3.66015625" style="174" customWidth="1"/>
    <col min="2" max="2" width="11.16015625" style="174" bestFit="1" customWidth="1"/>
    <col min="3" max="3" width="18.16015625" style="174" customWidth="1"/>
    <col min="4" max="5" width="9.83203125" style="174" customWidth="1"/>
    <col min="6" max="9" width="9.33203125" style="174" customWidth="1"/>
    <col min="10" max="11" width="9.83203125" style="174" customWidth="1"/>
    <col min="12" max="15" width="9.33203125" style="174" customWidth="1"/>
    <col min="16" max="18" width="9.83203125" style="174" customWidth="1"/>
    <col min="19" max="19" width="10.16015625" style="174" customWidth="1"/>
    <col min="20" max="16384" width="9.33203125" style="174" customWidth="1"/>
  </cols>
  <sheetData>
    <row r="1" spans="1:20" ht="10.5">
      <c r="A1" s="352" t="s">
        <v>1150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4"/>
      <c r="M1" s="354"/>
      <c r="N1" s="354"/>
      <c r="O1" s="354"/>
      <c r="P1" s="354"/>
      <c r="Q1" s="354"/>
      <c r="R1" s="354"/>
      <c r="S1" s="354"/>
      <c r="T1" s="353"/>
    </row>
    <row r="2" spans="1:20" ht="10.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10.5">
      <c r="A3" s="352" t="s">
        <v>1119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4"/>
      <c r="M3" s="354"/>
      <c r="N3" s="354"/>
      <c r="O3" s="354"/>
      <c r="P3" s="354"/>
      <c r="Q3" s="354"/>
      <c r="R3" s="354"/>
      <c r="S3" s="354"/>
      <c r="T3" s="353"/>
    </row>
    <row r="4" spans="1:20" ht="10.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</row>
    <row r="5" spans="1:20" ht="10.5">
      <c r="A5" s="353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</row>
    <row r="6" spans="1:20" ht="10.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4"/>
      <c r="M6" s="354"/>
      <c r="N6" s="354"/>
      <c r="O6" s="354"/>
      <c r="P6" s="354"/>
      <c r="Q6" s="354"/>
      <c r="R6" s="354"/>
      <c r="S6" s="354"/>
      <c r="T6" s="353"/>
    </row>
    <row r="7" spans="1:20" ht="11.25" thickBot="1">
      <c r="A7" s="150" t="s">
        <v>0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802" t="s">
        <v>6</v>
      </c>
      <c r="S7" s="802"/>
      <c r="T7" s="802"/>
    </row>
    <row r="8" spans="1:20" ht="11.25" thickBot="1">
      <c r="A8" s="803" t="s">
        <v>873</v>
      </c>
      <c r="B8" s="806" t="s">
        <v>1120</v>
      </c>
      <c r="C8" s="809" t="s">
        <v>1121</v>
      </c>
      <c r="D8" s="812" t="s">
        <v>1122</v>
      </c>
      <c r="E8" s="812"/>
      <c r="F8" s="812"/>
      <c r="G8" s="812"/>
      <c r="H8" s="812"/>
      <c r="I8" s="813"/>
      <c r="J8" s="814" t="s">
        <v>1123</v>
      </c>
      <c r="K8" s="815"/>
      <c r="L8" s="815"/>
      <c r="M8" s="815"/>
      <c r="N8" s="815"/>
      <c r="O8" s="815"/>
      <c r="P8" s="816" t="s">
        <v>1124</v>
      </c>
      <c r="Q8" s="817"/>
      <c r="R8" s="818"/>
      <c r="S8" s="822" t="s">
        <v>1125</v>
      </c>
      <c r="T8" s="825" t="s">
        <v>1126</v>
      </c>
    </row>
    <row r="9" spans="1:20" ht="10.5">
      <c r="A9" s="804"/>
      <c r="B9" s="807"/>
      <c r="C9" s="810"/>
      <c r="D9" s="826" t="s">
        <v>1127</v>
      </c>
      <c r="E9" s="826"/>
      <c r="F9" s="827"/>
      <c r="G9" s="828" t="s">
        <v>1128</v>
      </c>
      <c r="H9" s="829"/>
      <c r="I9" s="830"/>
      <c r="J9" s="814" t="s">
        <v>1127</v>
      </c>
      <c r="K9" s="815"/>
      <c r="L9" s="827"/>
      <c r="M9" s="828" t="s">
        <v>1128</v>
      </c>
      <c r="N9" s="829"/>
      <c r="O9" s="829"/>
      <c r="P9" s="819"/>
      <c r="Q9" s="820"/>
      <c r="R9" s="821"/>
      <c r="S9" s="823"/>
      <c r="T9" s="823"/>
    </row>
    <row r="10" spans="1:20" ht="10.5" customHeight="1">
      <c r="A10" s="804"/>
      <c r="B10" s="807"/>
      <c r="C10" s="810"/>
      <c r="D10" s="842" t="s">
        <v>1129</v>
      </c>
      <c r="E10" s="836"/>
      <c r="F10" s="831" t="s">
        <v>2</v>
      </c>
      <c r="G10" s="831" t="s">
        <v>1130</v>
      </c>
      <c r="H10" s="831" t="s">
        <v>3</v>
      </c>
      <c r="I10" s="833" t="s">
        <v>4</v>
      </c>
      <c r="J10" s="835" t="s">
        <v>1129</v>
      </c>
      <c r="K10" s="836"/>
      <c r="L10" s="831" t="s">
        <v>2</v>
      </c>
      <c r="M10" s="831" t="s">
        <v>1130</v>
      </c>
      <c r="N10" s="831" t="s">
        <v>3</v>
      </c>
      <c r="O10" s="840" t="s">
        <v>4</v>
      </c>
      <c r="P10" s="819" t="s">
        <v>1131</v>
      </c>
      <c r="Q10" s="820"/>
      <c r="R10" s="821"/>
      <c r="S10" s="823"/>
      <c r="T10" s="823"/>
    </row>
    <row r="11" spans="1:20" ht="31.5">
      <c r="A11" s="804"/>
      <c r="B11" s="807"/>
      <c r="C11" s="810"/>
      <c r="D11" s="356" t="s">
        <v>1</v>
      </c>
      <c r="E11" s="356" t="s">
        <v>1132</v>
      </c>
      <c r="F11" s="832"/>
      <c r="G11" s="832"/>
      <c r="H11" s="832"/>
      <c r="I11" s="834"/>
      <c r="J11" s="357" t="s">
        <v>1</v>
      </c>
      <c r="K11" s="356" t="s">
        <v>1132</v>
      </c>
      <c r="L11" s="832"/>
      <c r="M11" s="832"/>
      <c r="N11" s="832"/>
      <c r="O11" s="841"/>
      <c r="P11" s="357" t="s">
        <v>1</v>
      </c>
      <c r="Q11" s="358" t="s">
        <v>1132</v>
      </c>
      <c r="R11" s="359" t="s">
        <v>5</v>
      </c>
      <c r="S11" s="824"/>
      <c r="T11" s="824"/>
    </row>
    <row r="12" spans="1:20" ht="11.25" thickBot="1">
      <c r="A12" s="805"/>
      <c r="B12" s="808"/>
      <c r="C12" s="811"/>
      <c r="D12" s="360" t="s">
        <v>1133</v>
      </c>
      <c r="E12" s="361" t="s">
        <v>1134</v>
      </c>
      <c r="F12" s="361" t="s">
        <v>1135</v>
      </c>
      <c r="G12" s="361" t="s">
        <v>1136</v>
      </c>
      <c r="H12" s="361" t="s">
        <v>1137</v>
      </c>
      <c r="I12" s="362" t="s">
        <v>1138</v>
      </c>
      <c r="J12" s="363" t="s">
        <v>1139</v>
      </c>
      <c r="K12" s="361" t="s">
        <v>1140</v>
      </c>
      <c r="L12" s="361" t="s">
        <v>1141</v>
      </c>
      <c r="M12" s="361" t="s">
        <v>1142</v>
      </c>
      <c r="N12" s="361" t="s">
        <v>1143</v>
      </c>
      <c r="O12" s="364" t="s">
        <v>1144</v>
      </c>
      <c r="P12" s="365" t="s">
        <v>1145</v>
      </c>
      <c r="Q12" s="366" t="s">
        <v>1146</v>
      </c>
      <c r="R12" s="367" t="s">
        <v>1147</v>
      </c>
      <c r="S12" s="368" t="s">
        <v>1148</v>
      </c>
      <c r="T12" s="368" t="s">
        <v>1149</v>
      </c>
    </row>
    <row r="13" spans="1:20" ht="21">
      <c r="A13" s="369">
        <v>1</v>
      </c>
      <c r="B13" s="375">
        <v>2333120029</v>
      </c>
      <c r="C13" s="378" t="s">
        <v>465</v>
      </c>
      <c r="D13" s="335"/>
      <c r="E13" s="336"/>
      <c r="F13" s="336"/>
      <c r="G13" s="336"/>
      <c r="H13" s="336"/>
      <c r="I13" s="337"/>
      <c r="J13" s="335">
        <v>72</v>
      </c>
      <c r="K13" s="336">
        <v>71.4</v>
      </c>
      <c r="L13" s="336"/>
      <c r="M13" s="336"/>
      <c r="N13" s="336"/>
      <c r="O13" s="337"/>
      <c r="P13" s="325">
        <f>D13+J13</f>
        <v>72</v>
      </c>
      <c r="Q13" s="326">
        <f>E13+K13</f>
        <v>71.4</v>
      </c>
      <c r="R13" s="327">
        <f>D13+J13-E13-K13</f>
        <v>0.5999999999999943</v>
      </c>
      <c r="S13" s="332">
        <f>F13+H13+I13+L13+N13+O13</f>
        <v>0</v>
      </c>
      <c r="T13" s="332">
        <f>G13+M13</f>
        <v>0</v>
      </c>
    </row>
    <row r="14" spans="1:20" ht="10.5">
      <c r="A14" s="369">
        <v>2</v>
      </c>
      <c r="B14" s="375"/>
      <c r="C14" s="372"/>
      <c r="D14" s="338"/>
      <c r="E14" s="339"/>
      <c r="F14" s="339"/>
      <c r="G14" s="339"/>
      <c r="H14" s="339"/>
      <c r="I14" s="340"/>
      <c r="J14" s="338"/>
      <c r="K14" s="339"/>
      <c r="L14" s="339"/>
      <c r="M14" s="339"/>
      <c r="N14" s="339"/>
      <c r="O14" s="340"/>
      <c r="P14" s="328">
        <f aca="true" t="shared" si="0" ref="P14:Q27">D14+J14</f>
        <v>0</v>
      </c>
      <c r="Q14" s="322">
        <f t="shared" si="0"/>
        <v>0</v>
      </c>
      <c r="R14" s="323">
        <f aca="true" t="shared" si="1" ref="R14:R27">D14+J14-E14-K14</f>
        <v>0</v>
      </c>
      <c r="S14" s="333">
        <f aca="true" t="shared" si="2" ref="S14:S27">F14+H14+I14+L14+N14+O14</f>
        <v>0</v>
      </c>
      <c r="T14" s="333">
        <f aca="true" t="shared" si="3" ref="T14:T27">G14+M14</f>
        <v>0</v>
      </c>
    </row>
    <row r="15" spans="1:20" ht="10.5">
      <c r="A15" s="369">
        <v>3</v>
      </c>
      <c r="B15" s="375"/>
      <c r="C15" s="372"/>
      <c r="D15" s="338"/>
      <c r="E15" s="339"/>
      <c r="F15" s="339"/>
      <c r="G15" s="339"/>
      <c r="H15" s="339"/>
      <c r="I15" s="340"/>
      <c r="J15" s="338"/>
      <c r="K15" s="339"/>
      <c r="L15" s="339"/>
      <c r="M15" s="339"/>
      <c r="N15" s="339"/>
      <c r="O15" s="340"/>
      <c r="P15" s="328">
        <f aca="true" t="shared" si="4" ref="P15:P21">D15+J15</f>
        <v>0</v>
      </c>
      <c r="Q15" s="322">
        <f aca="true" t="shared" si="5" ref="Q15:Q21">E15+K15</f>
        <v>0</v>
      </c>
      <c r="R15" s="323">
        <f aca="true" t="shared" si="6" ref="R15:R21">D15+J15-E15-K15</f>
        <v>0</v>
      </c>
      <c r="S15" s="333">
        <f aca="true" t="shared" si="7" ref="S15:S21">F15+H15+I15+L15+N15+O15</f>
        <v>0</v>
      </c>
      <c r="T15" s="333">
        <f aca="true" t="shared" si="8" ref="T15:T21">G15+M15</f>
        <v>0</v>
      </c>
    </row>
    <row r="16" spans="1:20" ht="10.5">
      <c r="A16" s="369">
        <v>4</v>
      </c>
      <c r="B16" s="375"/>
      <c r="C16" s="372"/>
      <c r="D16" s="338"/>
      <c r="E16" s="339"/>
      <c r="F16" s="339"/>
      <c r="G16" s="339"/>
      <c r="H16" s="339"/>
      <c r="I16" s="340"/>
      <c r="J16" s="338"/>
      <c r="K16" s="339"/>
      <c r="L16" s="339"/>
      <c r="M16" s="339"/>
      <c r="N16" s="339"/>
      <c r="O16" s="340"/>
      <c r="P16" s="328">
        <f aca="true" t="shared" si="9" ref="P16:Q19">D16+J16</f>
        <v>0</v>
      </c>
      <c r="Q16" s="322">
        <f t="shared" si="9"/>
        <v>0</v>
      </c>
      <c r="R16" s="323">
        <f>D16+J16-E16-K16</f>
        <v>0</v>
      </c>
      <c r="S16" s="333">
        <f>F16+H16+I16+L16+N16+O16</f>
        <v>0</v>
      </c>
      <c r="T16" s="333">
        <f>G16+M16</f>
        <v>0</v>
      </c>
    </row>
    <row r="17" spans="1:20" ht="10.5">
      <c r="A17" s="369">
        <v>5</v>
      </c>
      <c r="B17" s="375"/>
      <c r="C17" s="372"/>
      <c r="D17" s="338"/>
      <c r="E17" s="339"/>
      <c r="F17" s="339"/>
      <c r="G17" s="339"/>
      <c r="H17" s="339"/>
      <c r="I17" s="340"/>
      <c r="J17" s="338"/>
      <c r="K17" s="339"/>
      <c r="L17" s="339"/>
      <c r="M17" s="339"/>
      <c r="N17" s="339"/>
      <c r="O17" s="340"/>
      <c r="P17" s="328">
        <f t="shared" si="9"/>
        <v>0</v>
      </c>
      <c r="Q17" s="322">
        <f t="shared" si="9"/>
        <v>0</v>
      </c>
      <c r="R17" s="323">
        <f>D17+J17-E17-K17</f>
        <v>0</v>
      </c>
      <c r="S17" s="333">
        <f>F17+H17+I17+L17+N17+O17</f>
        <v>0</v>
      </c>
      <c r="T17" s="333">
        <f>G17+M17</f>
        <v>0</v>
      </c>
    </row>
    <row r="18" spans="1:20" ht="10.5">
      <c r="A18" s="369">
        <v>6</v>
      </c>
      <c r="B18" s="375"/>
      <c r="C18" s="372"/>
      <c r="D18" s="338"/>
      <c r="E18" s="339"/>
      <c r="F18" s="339"/>
      <c r="G18" s="339"/>
      <c r="H18" s="339"/>
      <c r="I18" s="340"/>
      <c r="J18" s="338"/>
      <c r="K18" s="339"/>
      <c r="L18" s="339"/>
      <c r="M18" s="339"/>
      <c r="N18" s="339"/>
      <c r="O18" s="340"/>
      <c r="P18" s="328">
        <f t="shared" si="9"/>
        <v>0</v>
      </c>
      <c r="Q18" s="322">
        <f t="shared" si="9"/>
        <v>0</v>
      </c>
      <c r="R18" s="323">
        <f>D18+J18-E18-K18</f>
        <v>0</v>
      </c>
      <c r="S18" s="333">
        <f>F18+H18+I18+L18+N18+O18</f>
        <v>0</v>
      </c>
      <c r="T18" s="333">
        <f>G18+M18</f>
        <v>0</v>
      </c>
    </row>
    <row r="19" spans="1:20" ht="10.5">
      <c r="A19" s="369">
        <v>7</v>
      </c>
      <c r="B19" s="375"/>
      <c r="C19" s="372"/>
      <c r="D19" s="338"/>
      <c r="E19" s="339"/>
      <c r="F19" s="339"/>
      <c r="G19" s="339"/>
      <c r="H19" s="339"/>
      <c r="I19" s="340"/>
      <c r="J19" s="338"/>
      <c r="K19" s="339"/>
      <c r="L19" s="339"/>
      <c r="M19" s="339"/>
      <c r="N19" s="339"/>
      <c r="O19" s="340"/>
      <c r="P19" s="328">
        <f t="shared" si="9"/>
        <v>0</v>
      </c>
      <c r="Q19" s="322">
        <f t="shared" si="9"/>
        <v>0</v>
      </c>
      <c r="R19" s="323">
        <f>D19+J19-E19-K19</f>
        <v>0</v>
      </c>
      <c r="S19" s="333">
        <f>F19+H19+I19+L19+N19+O19</f>
        <v>0</v>
      </c>
      <c r="T19" s="333">
        <f>G19+M19</f>
        <v>0</v>
      </c>
    </row>
    <row r="20" spans="1:20" ht="10.5">
      <c r="A20" s="369">
        <v>8</v>
      </c>
      <c r="B20" s="375"/>
      <c r="C20" s="372"/>
      <c r="D20" s="338"/>
      <c r="E20" s="339"/>
      <c r="F20" s="339"/>
      <c r="G20" s="339"/>
      <c r="H20" s="339"/>
      <c r="I20" s="340"/>
      <c r="J20" s="338"/>
      <c r="K20" s="339"/>
      <c r="L20" s="339"/>
      <c r="M20" s="339"/>
      <c r="N20" s="339"/>
      <c r="O20" s="340"/>
      <c r="P20" s="328">
        <f t="shared" si="4"/>
        <v>0</v>
      </c>
      <c r="Q20" s="322">
        <f t="shared" si="5"/>
        <v>0</v>
      </c>
      <c r="R20" s="323">
        <f t="shared" si="6"/>
        <v>0</v>
      </c>
      <c r="S20" s="333">
        <f t="shared" si="7"/>
        <v>0</v>
      </c>
      <c r="T20" s="333">
        <f t="shared" si="8"/>
        <v>0</v>
      </c>
    </row>
    <row r="21" spans="1:20" ht="10.5">
      <c r="A21" s="369">
        <v>9</v>
      </c>
      <c r="B21" s="375"/>
      <c r="C21" s="372"/>
      <c r="D21" s="338"/>
      <c r="E21" s="339"/>
      <c r="F21" s="339"/>
      <c r="G21" s="339"/>
      <c r="H21" s="339"/>
      <c r="I21" s="340"/>
      <c r="J21" s="338"/>
      <c r="K21" s="339"/>
      <c r="L21" s="339"/>
      <c r="M21" s="339"/>
      <c r="N21" s="339"/>
      <c r="O21" s="340"/>
      <c r="P21" s="328">
        <f t="shared" si="4"/>
        <v>0</v>
      </c>
      <c r="Q21" s="322">
        <f t="shared" si="5"/>
        <v>0</v>
      </c>
      <c r="R21" s="323">
        <f t="shared" si="6"/>
        <v>0</v>
      </c>
      <c r="S21" s="333">
        <f t="shared" si="7"/>
        <v>0</v>
      </c>
      <c r="T21" s="333">
        <f t="shared" si="8"/>
        <v>0</v>
      </c>
    </row>
    <row r="22" spans="1:20" ht="10.5">
      <c r="A22" s="369">
        <v>10</v>
      </c>
      <c r="B22" s="376"/>
      <c r="C22" s="373"/>
      <c r="D22" s="341"/>
      <c r="E22" s="342"/>
      <c r="F22" s="342"/>
      <c r="G22" s="342"/>
      <c r="H22" s="342"/>
      <c r="I22" s="343"/>
      <c r="J22" s="341"/>
      <c r="K22" s="342"/>
      <c r="L22" s="342"/>
      <c r="M22" s="339"/>
      <c r="N22" s="339"/>
      <c r="O22" s="340"/>
      <c r="P22" s="328">
        <f t="shared" si="0"/>
        <v>0</v>
      </c>
      <c r="Q22" s="322">
        <f t="shared" si="0"/>
        <v>0</v>
      </c>
      <c r="R22" s="323">
        <f t="shared" si="1"/>
        <v>0</v>
      </c>
      <c r="S22" s="333">
        <f t="shared" si="2"/>
        <v>0</v>
      </c>
      <c r="T22" s="333">
        <f t="shared" si="3"/>
        <v>0</v>
      </c>
    </row>
    <row r="23" spans="1:20" ht="10.5">
      <c r="A23" s="369">
        <v>11</v>
      </c>
      <c r="B23" s="376"/>
      <c r="C23" s="373"/>
      <c r="D23" s="341"/>
      <c r="E23" s="342"/>
      <c r="F23" s="342"/>
      <c r="G23" s="342"/>
      <c r="H23" s="342"/>
      <c r="I23" s="343"/>
      <c r="J23" s="341"/>
      <c r="K23" s="342"/>
      <c r="L23" s="342"/>
      <c r="M23" s="339"/>
      <c r="N23" s="339"/>
      <c r="O23" s="340"/>
      <c r="P23" s="328">
        <f t="shared" si="0"/>
        <v>0</v>
      </c>
      <c r="Q23" s="322">
        <f t="shared" si="0"/>
        <v>0</v>
      </c>
      <c r="R23" s="323">
        <f t="shared" si="1"/>
        <v>0</v>
      </c>
      <c r="S23" s="333">
        <f t="shared" si="2"/>
        <v>0</v>
      </c>
      <c r="T23" s="333">
        <f t="shared" si="3"/>
        <v>0</v>
      </c>
    </row>
    <row r="24" spans="1:20" ht="10.5">
      <c r="A24" s="369">
        <v>12</v>
      </c>
      <c r="B24" s="375"/>
      <c r="C24" s="372"/>
      <c r="D24" s="338"/>
      <c r="E24" s="339"/>
      <c r="F24" s="339"/>
      <c r="G24" s="339"/>
      <c r="H24" s="339"/>
      <c r="I24" s="340"/>
      <c r="J24" s="338"/>
      <c r="K24" s="339"/>
      <c r="L24" s="339"/>
      <c r="M24" s="339"/>
      <c r="N24" s="339"/>
      <c r="O24" s="340"/>
      <c r="P24" s="328">
        <f t="shared" si="0"/>
        <v>0</v>
      </c>
      <c r="Q24" s="322">
        <f t="shared" si="0"/>
        <v>0</v>
      </c>
      <c r="R24" s="323">
        <f t="shared" si="1"/>
        <v>0</v>
      </c>
      <c r="S24" s="333">
        <f t="shared" si="2"/>
        <v>0</v>
      </c>
      <c r="T24" s="333">
        <f t="shared" si="3"/>
        <v>0</v>
      </c>
    </row>
    <row r="25" spans="1:20" ht="10.5">
      <c r="A25" s="369">
        <v>13</v>
      </c>
      <c r="B25" s="376"/>
      <c r="C25" s="373"/>
      <c r="D25" s="341"/>
      <c r="E25" s="342"/>
      <c r="F25" s="342"/>
      <c r="G25" s="342"/>
      <c r="H25" s="342"/>
      <c r="I25" s="343"/>
      <c r="J25" s="341"/>
      <c r="K25" s="342"/>
      <c r="L25" s="342"/>
      <c r="M25" s="339"/>
      <c r="N25" s="339"/>
      <c r="O25" s="340"/>
      <c r="P25" s="328">
        <f t="shared" si="0"/>
        <v>0</v>
      </c>
      <c r="Q25" s="322">
        <f t="shared" si="0"/>
        <v>0</v>
      </c>
      <c r="R25" s="323">
        <f t="shared" si="1"/>
        <v>0</v>
      </c>
      <c r="S25" s="333">
        <f t="shared" si="2"/>
        <v>0</v>
      </c>
      <c r="T25" s="333">
        <f t="shared" si="3"/>
        <v>0</v>
      </c>
    </row>
    <row r="26" spans="1:20" ht="10.5">
      <c r="A26" s="369">
        <v>14</v>
      </c>
      <c r="B26" s="376"/>
      <c r="C26" s="373"/>
      <c r="D26" s="341"/>
      <c r="E26" s="342"/>
      <c r="F26" s="342"/>
      <c r="G26" s="342"/>
      <c r="H26" s="342"/>
      <c r="I26" s="343"/>
      <c r="J26" s="341"/>
      <c r="K26" s="342"/>
      <c r="L26" s="342"/>
      <c r="M26" s="339"/>
      <c r="N26" s="339"/>
      <c r="O26" s="340"/>
      <c r="P26" s="328">
        <f t="shared" si="0"/>
        <v>0</v>
      </c>
      <c r="Q26" s="322">
        <f t="shared" si="0"/>
        <v>0</v>
      </c>
      <c r="R26" s="323">
        <f t="shared" si="1"/>
        <v>0</v>
      </c>
      <c r="S26" s="333">
        <f t="shared" si="2"/>
        <v>0</v>
      </c>
      <c r="T26" s="333">
        <f t="shared" si="3"/>
        <v>0</v>
      </c>
    </row>
    <row r="27" spans="1:20" ht="11.25" thickBot="1">
      <c r="A27" s="370">
        <v>15</v>
      </c>
      <c r="B27" s="377"/>
      <c r="C27" s="374"/>
      <c r="D27" s="344"/>
      <c r="E27" s="345"/>
      <c r="F27" s="345"/>
      <c r="G27" s="345"/>
      <c r="H27" s="345"/>
      <c r="I27" s="346"/>
      <c r="J27" s="344"/>
      <c r="K27" s="345"/>
      <c r="L27" s="345"/>
      <c r="M27" s="347"/>
      <c r="N27" s="347"/>
      <c r="O27" s="348"/>
      <c r="P27" s="329">
        <f t="shared" si="0"/>
        <v>0</v>
      </c>
      <c r="Q27" s="330">
        <f t="shared" si="0"/>
        <v>0</v>
      </c>
      <c r="R27" s="331">
        <f t="shared" si="1"/>
        <v>0</v>
      </c>
      <c r="S27" s="334">
        <f t="shared" si="2"/>
        <v>0</v>
      </c>
      <c r="T27" s="334">
        <f t="shared" si="3"/>
        <v>0</v>
      </c>
    </row>
    <row r="28" spans="1:20" ht="11.25" thickBot="1">
      <c r="A28" s="837" t="s">
        <v>875</v>
      </c>
      <c r="B28" s="838"/>
      <c r="C28" s="839"/>
      <c r="D28" s="349">
        <f>SUM(D13:D27)</f>
        <v>0</v>
      </c>
      <c r="E28" s="324">
        <f aca="true" t="shared" si="10" ref="E28:T28">SUM(E13:E27)</f>
        <v>0</v>
      </c>
      <c r="F28" s="324">
        <f t="shared" si="10"/>
        <v>0</v>
      </c>
      <c r="G28" s="324">
        <f t="shared" si="10"/>
        <v>0</v>
      </c>
      <c r="H28" s="324">
        <f t="shared" si="10"/>
        <v>0</v>
      </c>
      <c r="I28" s="350">
        <f t="shared" si="10"/>
        <v>0</v>
      </c>
      <c r="J28" s="349">
        <f t="shared" si="10"/>
        <v>72</v>
      </c>
      <c r="K28" s="324">
        <f t="shared" si="10"/>
        <v>71.4</v>
      </c>
      <c r="L28" s="324">
        <f t="shared" si="10"/>
        <v>0</v>
      </c>
      <c r="M28" s="324">
        <f t="shared" si="10"/>
        <v>0</v>
      </c>
      <c r="N28" s="324">
        <f t="shared" si="10"/>
        <v>0</v>
      </c>
      <c r="O28" s="350">
        <f t="shared" si="10"/>
        <v>0</v>
      </c>
      <c r="P28" s="349">
        <f t="shared" si="10"/>
        <v>72</v>
      </c>
      <c r="Q28" s="324">
        <f t="shared" si="10"/>
        <v>71.4</v>
      </c>
      <c r="R28" s="350">
        <f t="shared" si="10"/>
        <v>0.5999999999999943</v>
      </c>
      <c r="S28" s="351">
        <f t="shared" si="10"/>
        <v>0</v>
      </c>
      <c r="T28" s="351">
        <f t="shared" si="10"/>
        <v>0</v>
      </c>
    </row>
    <row r="29" spans="1:20" ht="10.5">
      <c r="A29" s="353"/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</row>
    <row r="30" spans="1:20" ht="11.25">
      <c r="A30" s="371" t="s">
        <v>916</v>
      </c>
      <c r="B30" s="353" t="s">
        <v>7</v>
      </c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</row>
    <row r="31" spans="1:20" ht="11.25">
      <c r="A31" s="371" t="s">
        <v>917</v>
      </c>
      <c r="B31" s="353" t="s">
        <v>8</v>
      </c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</row>
    <row r="32" spans="1:20" ht="11.25">
      <c r="A32" s="371" t="s">
        <v>919</v>
      </c>
      <c r="B32" s="353" t="s">
        <v>9</v>
      </c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</row>
  </sheetData>
  <sheetProtection/>
  <mergeCells count="25">
    <mergeCell ref="A28:C28"/>
    <mergeCell ref="M10:M11"/>
    <mergeCell ref="N10:N11"/>
    <mergeCell ref="O10:O11"/>
    <mergeCell ref="D10:E10"/>
    <mergeCell ref="F10:F11"/>
    <mergeCell ref="P10:R10"/>
    <mergeCell ref="G9:I9"/>
    <mergeCell ref="J9:L9"/>
    <mergeCell ref="M9:O9"/>
    <mergeCell ref="G10:G11"/>
    <mergeCell ref="H10:H11"/>
    <mergeCell ref="I10:I11"/>
    <mergeCell ref="J10:K10"/>
    <mergeCell ref="L10:L11"/>
    <mergeCell ref="R7:T7"/>
    <mergeCell ref="A8:A12"/>
    <mergeCell ref="B8:B12"/>
    <mergeCell ref="C8:C12"/>
    <mergeCell ref="D8:I8"/>
    <mergeCell ref="J8:O8"/>
    <mergeCell ref="P8:R9"/>
    <mergeCell ref="S8:S11"/>
    <mergeCell ref="T8:T11"/>
    <mergeCell ref="D9:F9"/>
  </mergeCells>
  <printOptions/>
  <pageMargins left="0.22" right="0.19" top="0.71" bottom="0.75" header="0.4921259845" footer="0.4921259845"/>
  <pageSetup fitToHeight="1" fitToWidth="1" horizontalDpi="600" verticalDpi="600" orientation="landscape" paperSize="9" scale="93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 topLeftCell="E1">
      <selection activeCell="F36" sqref="F36"/>
    </sheetView>
  </sheetViews>
  <sheetFormatPr defaultColWidth="9.33203125" defaultRowHeight="10.5"/>
  <cols>
    <col min="1" max="2" width="3.16015625" style="379" customWidth="1"/>
    <col min="3" max="3" width="4.16015625" style="379" customWidth="1"/>
    <col min="4" max="4" width="8.33203125" style="379" customWidth="1"/>
    <col min="5" max="5" width="9.33203125" style="379" customWidth="1"/>
    <col min="6" max="6" width="72.33203125" style="379" customWidth="1"/>
    <col min="7" max="11" width="14.33203125" style="379" customWidth="1"/>
    <col min="12" max="12" width="12.83203125" style="379" customWidth="1"/>
    <col min="13" max="13" width="14.33203125" style="379" customWidth="1"/>
    <col min="14" max="14" width="19.33203125" style="379" customWidth="1"/>
    <col min="15" max="16384" width="9.33203125" style="379" customWidth="1"/>
  </cols>
  <sheetData>
    <row r="1" spans="1:11" ht="12.75">
      <c r="A1" s="397" t="s">
        <v>63</v>
      </c>
      <c r="G1" s="398"/>
      <c r="H1" s="398"/>
      <c r="I1" s="398"/>
      <c r="J1" s="398"/>
      <c r="K1" s="398"/>
    </row>
    <row r="2" ht="7.5" customHeight="1" thickBot="1"/>
    <row r="3" spans="1:14" ht="11.25" thickBot="1">
      <c r="A3" s="399" t="s">
        <v>66</v>
      </c>
      <c r="B3" s="400"/>
      <c r="E3" s="400"/>
      <c r="F3" s="400"/>
      <c r="G3" s="401"/>
      <c r="H3" s="401"/>
      <c r="I3" s="401"/>
      <c r="J3" s="401"/>
      <c r="K3" s="401"/>
      <c r="L3" s="400"/>
      <c r="M3" s="400"/>
      <c r="N3" s="402" t="s">
        <v>51</v>
      </c>
    </row>
    <row r="4" spans="1:14" ht="9.75" customHeight="1" thickBot="1">
      <c r="A4" s="403"/>
      <c r="B4" s="403"/>
      <c r="C4" s="403"/>
      <c r="D4" s="403"/>
      <c r="E4" s="403"/>
      <c r="F4" s="403"/>
      <c r="G4" s="404"/>
      <c r="H4" s="404"/>
      <c r="I4" s="404"/>
      <c r="J4" s="404"/>
      <c r="K4" s="404"/>
      <c r="L4" s="403"/>
      <c r="M4" s="403"/>
      <c r="N4" s="404"/>
    </row>
    <row r="5" spans="1:14" ht="12.75" customHeight="1">
      <c r="A5" s="846" t="s">
        <v>52</v>
      </c>
      <c r="B5" s="848" t="s">
        <v>53</v>
      </c>
      <c r="C5" s="850" t="s">
        <v>10</v>
      </c>
      <c r="D5" s="852" t="s">
        <v>11</v>
      </c>
      <c r="E5" s="853"/>
      <c r="F5" s="854"/>
      <c r="G5" s="843" t="s">
        <v>64</v>
      </c>
      <c r="H5" s="843" t="s">
        <v>65</v>
      </c>
      <c r="I5" s="843" t="s">
        <v>12</v>
      </c>
      <c r="J5" s="843" t="s">
        <v>54</v>
      </c>
      <c r="K5" s="843" t="s">
        <v>13</v>
      </c>
      <c r="L5" s="843" t="s">
        <v>55</v>
      </c>
      <c r="M5" s="843" t="s">
        <v>14</v>
      </c>
      <c r="N5" s="843" t="s">
        <v>880</v>
      </c>
    </row>
    <row r="6" spans="1:14" ht="42" customHeight="1" thickBot="1">
      <c r="A6" s="847"/>
      <c r="B6" s="849"/>
      <c r="C6" s="851"/>
      <c r="D6" s="855"/>
      <c r="E6" s="856"/>
      <c r="F6" s="857"/>
      <c r="G6" s="844"/>
      <c r="H6" s="844"/>
      <c r="I6" s="845"/>
      <c r="J6" s="845"/>
      <c r="K6" s="844"/>
      <c r="L6" s="845"/>
      <c r="M6" s="844"/>
      <c r="N6" s="844"/>
    </row>
    <row r="7" spans="1:14" s="380" customFormat="1" ht="14.25" customHeight="1" thickBot="1">
      <c r="A7" s="405"/>
      <c r="B7" s="406"/>
      <c r="C7" s="407"/>
      <c r="D7" s="408"/>
      <c r="E7" s="409" t="s">
        <v>981</v>
      </c>
      <c r="F7" s="410"/>
      <c r="G7" s="468" t="s">
        <v>1133</v>
      </c>
      <c r="H7" s="468" t="s">
        <v>1134</v>
      </c>
      <c r="I7" s="468" t="s">
        <v>1135</v>
      </c>
      <c r="J7" s="468" t="s">
        <v>1136</v>
      </c>
      <c r="K7" s="468" t="s">
        <v>1137</v>
      </c>
      <c r="L7" s="468" t="s">
        <v>1138</v>
      </c>
      <c r="M7" s="468" t="s">
        <v>1139</v>
      </c>
      <c r="N7" s="469" t="s">
        <v>67</v>
      </c>
    </row>
    <row r="8" spans="1:14" s="381" customFormat="1" ht="3.75" customHeight="1" thickBot="1">
      <c r="A8" s="411"/>
      <c r="B8" s="412"/>
      <c r="C8" s="413"/>
      <c r="D8" s="414"/>
      <c r="E8" s="415"/>
      <c r="F8" s="416"/>
      <c r="G8" s="417"/>
      <c r="H8" s="417"/>
      <c r="I8" s="417"/>
      <c r="J8" s="417"/>
      <c r="K8" s="417"/>
      <c r="L8" s="417"/>
      <c r="M8" s="417"/>
      <c r="N8" s="418"/>
    </row>
    <row r="9" spans="1:14" ht="11.25" thickBot="1">
      <c r="A9" s="419" t="s">
        <v>56</v>
      </c>
      <c r="B9" s="420" t="s">
        <v>57</v>
      </c>
      <c r="C9" s="421">
        <v>1</v>
      </c>
      <c r="D9" s="422" t="s">
        <v>15</v>
      </c>
      <c r="E9" s="423"/>
      <c r="F9" s="424"/>
      <c r="G9" s="425">
        <f>G10+G44</f>
        <v>162552875</v>
      </c>
      <c r="H9" s="425">
        <f>H10+H44</f>
        <v>160099772</v>
      </c>
      <c r="I9" s="425">
        <f>I10+I44</f>
        <v>0</v>
      </c>
      <c r="J9" s="425">
        <f>J10+J44</f>
        <v>0</v>
      </c>
      <c r="K9" s="425">
        <f>K10+K44</f>
        <v>2007111</v>
      </c>
      <c r="L9" s="426"/>
      <c r="M9" s="425">
        <f>M10+M44</f>
        <v>0</v>
      </c>
      <c r="N9" s="427">
        <f>N10+N44</f>
        <v>445992</v>
      </c>
    </row>
    <row r="10" spans="1:14" ht="11.25" thickBot="1">
      <c r="A10" s="419" t="s">
        <v>56</v>
      </c>
      <c r="B10" s="420" t="s">
        <v>57</v>
      </c>
      <c r="C10" s="421">
        <v>2</v>
      </c>
      <c r="D10" s="422" t="s">
        <v>58</v>
      </c>
      <c r="E10" s="423"/>
      <c r="F10" s="424"/>
      <c r="G10" s="425">
        <f>G11+G38+G53</f>
        <v>161677875</v>
      </c>
      <c r="H10" s="425">
        <f>H11+H38+H53</f>
        <v>159226706</v>
      </c>
      <c r="I10" s="425">
        <f>I11+I38+I53</f>
        <v>0</v>
      </c>
      <c r="J10" s="425">
        <f>J11+J38+J53</f>
        <v>0</v>
      </c>
      <c r="K10" s="425">
        <f>K11+K38+K53</f>
        <v>2007111</v>
      </c>
      <c r="L10" s="428"/>
      <c r="M10" s="429">
        <f>M11+M38+M53</f>
        <v>0</v>
      </c>
      <c r="N10" s="427">
        <f>N11+N38+N53</f>
        <v>444058</v>
      </c>
    </row>
    <row r="11" spans="1:14" ht="11.25" thickBot="1">
      <c r="A11" s="419" t="s">
        <v>56</v>
      </c>
      <c r="B11" s="420" t="s">
        <v>57</v>
      </c>
      <c r="C11" s="421">
        <v>3</v>
      </c>
      <c r="D11" s="422" t="s">
        <v>76</v>
      </c>
      <c r="E11" s="423"/>
      <c r="F11" s="424"/>
      <c r="G11" s="425">
        <f>SUM(G12:G14)+SUM(G29:G37)-G32</f>
        <v>103638875</v>
      </c>
      <c r="H11" s="425">
        <f aca="true" t="shared" si="0" ref="H11:N11">SUM(H12:H14)+SUM(H29:H37)-H32</f>
        <v>103441661</v>
      </c>
      <c r="I11" s="425">
        <f t="shared" si="0"/>
        <v>0</v>
      </c>
      <c r="J11" s="425">
        <f t="shared" si="0"/>
        <v>0</v>
      </c>
      <c r="K11" s="425">
        <f t="shared" si="0"/>
        <v>0</v>
      </c>
      <c r="L11" s="428"/>
      <c r="M11" s="425">
        <f t="shared" si="0"/>
        <v>0</v>
      </c>
      <c r="N11" s="427">
        <f t="shared" si="0"/>
        <v>197214</v>
      </c>
    </row>
    <row r="12" spans="1:14" ht="10.5">
      <c r="A12" s="430" t="s">
        <v>56</v>
      </c>
      <c r="B12" s="431"/>
      <c r="C12" s="432">
        <v>4</v>
      </c>
      <c r="D12" s="471" t="s">
        <v>1064</v>
      </c>
      <c r="E12" s="434" t="s">
        <v>16</v>
      </c>
      <c r="F12" s="435" t="s">
        <v>17</v>
      </c>
      <c r="G12" s="382">
        <v>85956475</v>
      </c>
      <c r="H12" s="383">
        <v>86010875</v>
      </c>
      <c r="I12" s="382"/>
      <c r="J12" s="382"/>
      <c r="K12" s="382"/>
      <c r="L12" s="436"/>
      <c r="M12" s="382"/>
      <c r="N12" s="395">
        <f>G12-SUM(H12:M12)</f>
        <v>-54400</v>
      </c>
    </row>
    <row r="13" spans="1:14" ht="10.5">
      <c r="A13" s="437" t="s">
        <v>56</v>
      </c>
      <c r="B13" s="438"/>
      <c r="C13" s="439">
        <v>5</v>
      </c>
      <c r="D13" s="433"/>
      <c r="E13" s="440" t="s">
        <v>18</v>
      </c>
      <c r="F13" s="441" t="s">
        <v>19</v>
      </c>
      <c r="G13" s="384">
        <v>14394000</v>
      </c>
      <c r="H13" s="383">
        <v>14339600</v>
      </c>
      <c r="I13" s="384"/>
      <c r="J13" s="384"/>
      <c r="K13" s="384"/>
      <c r="L13" s="396"/>
      <c r="M13" s="384"/>
      <c r="N13" s="395">
        <f aca="true" t="shared" si="1" ref="N13:N37">G13-SUM(H13:M13)</f>
        <v>54400</v>
      </c>
    </row>
    <row r="14" spans="1:14" ht="10.5">
      <c r="A14" s="437" t="s">
        <v>56</v>
      </c>
      <c r="B14" s="438" t="s">
        <v>57</v>
      </c>
      <c r="C14" s="439">
        <v>6</v>
      </c>
      <c r="D14" s="433"/>
      <c r="E14" s="440" t="s">
        <v>20</v>
      </c>
      <c r="F14" s="441" t="s">
        <v>21</v>
      </c>
      <c r="G14" s="395">
        <f>SUM(G15:G21)+G28</f>
        <v>2942400</v>
      </c>
      <c r="H14" s="395">
        <f>SUM(H15:H21)+H28</f>
        <v>2786874</v>
      </c>
      <c r="I14" s="395">
        <f>SUM(I15:I21)+I28</f>
        <v>0</v>
      </c>
      <c r="J14" s="395">
        <f>SUM(J15:J21)+J28</f>
        <v>0</v>
      </c>
      <c r="K14" s="395">
        <f>SUM(K15:K21)+K28</f>
        <v>0</v>
      </c>
      <c r="L14" s="396"/>
      <c r="M14" s="395">
        <f>SUM(M15:M21)+M28</f>
        <v>0</v>
      </c>
      <c r="N14" s="395">
        <f>G14-SUM(H14:M14)</f>
        <v>155526</v>
      </c>
    </row>
    <row r="15" spans="1:14" ht="10.5">
      <c r="A15" s="437"/>
      <c r="B15" s="438" t="s">
        <v>57</v>
      </c>
      <c r="C15" s="439">
        <v>7</v>
      </c>
      <c r="D15" s="433"/>
      <c r="E15" s="442"/>
      <c r="F15" s="441" t="s">
        <v>59</v>
      </c>
      <c r="G15" s="385">
        <v>1922000</v>
      </c>
      <c r="H15" s="386">
        <v>1803000</v>
      </c>
      <c r="I15" s="396"/>
      <c r="J15" s="396"/>
      <c r="K15" s="387"/>
      <c r="L15" s="396"/>
      <c r="M15" s="396"/>
      <c r="N15" s="395">
        <f t="shared" si="1"/>
        <v>119000</v>
      </c>
    </row>
    <row r="16" spans="1:14" ht="10.5">
      <c r="A16" s="437"/>
      <c r="B16" s="438" t="s">
        <v>57</v>
      </c>
      <c r="C16" s="439">
        <v>8</v>
      </c>
      <c r="D16" s="433"/>
      <c r="E16" s="442"/>
      <c r="F16" s="441" t="s">
        <v>22</v>
      </c>
      <c r="G16" s="385"/>
      <c r="H16" s="386"/>
      <c r="I16" s="472"/>
      <c r="J16" s="472"/>
      <c r="K16" s="387"/>
      <c r="L16" s="396"/>
      <c r="M16" s="472"/>
      <c r="N16" s="395">
        <f t="shared" si="1"/>
        <v>0</v>
      </c>
    </row>
    <row r="17" spans="1:14" ht="10.5">
      <c r="A17" s="437" t="s">
        <v>56</v>
      </c>
      <c r="B17" s="438"/>
      <c r="C17" s="439">
        <v>9</v>
      </c>
      <c r="D17" s="433"/>
      <c r="E17" s="442"/>
      <c r="F17" s="441" t="s">
        <v>23</v>
      </c>
      <c r="G17" s="385">
        <v>509000</v>
      </c>
      <c r="H17" s="386">
        <v>509000</v>
      </c>
      <c r="I17" s="385"/>
      <c r="J17" s="385"/>
      <c r="K17" s="385"/>
      <c r="L17" s="396"/>
      <c r="M17" s="385"/>
      <c r="N17" s="395">
        <f t="shared" si="1"/>
        <v>0</v>
      </c>
    </row>
    <row r="18" spans="1:14" ht="10.5">
      <c r="A18" s="437" t="s">
        <v>56</v>
      </c>
      <c r="B18" s="438"/>
      <c r="C18" s="439">
        <v>10</v>
      </c>
      <c r="D18" s="433"/>
      <c r="E18" s="442"/>
      <c r="F18" s="441" t="s">
        <v>24</v>
      </c>
      <c r="G18" s="385"/>
      <c r="H18" s="386"/>
      <c r="I18" s="385"/>
      <c r="J18" s="385"/>
      <c r="K18" s="385"/>
      <c r="L18" s="396"/>
      <c r="M18" s="385"/>
      <c r="N18" s="395">
        <f t="shared" si="1"/>
        <v>0</v>
      </c>
    </row>
    <row r="19" spans="1:14" ht="10.5">
      <c r="A19" s="437"/>
      <c r="B19" s="438" t="s">
        <v>57</v>
      </c>
      <c r="C19" s="439">
        <v>11</v>
      </c>
      <c r="D19" s="433"/>
      <c r="E19" s="442"/>
      <c r="F19" s="441" t="s">
        <v>25</v>
      </c>
      <c r="G19" s="385">
        <v>272400</v>
      </c>
      <c r="H19" s="386">
        <v>245960</v>
      </c>
      <c r="I19" s="396"/>
      <c r="J19" s="396"/>
      <c r="K19" s="388"/>
      <c r="L19" s="396"/>
      <c r="M19" s="396"/>
      <c r="N19" s="395">
        <f t="shared" si="1"/>
        <v>26440</v>
      </c>
    </row>
    <row r="20" spans="1:14" ht="10.5">
      <c r="A20" s="437"/>
      <c r="B20" s="438" t="s">
        <v>57</v>
      </c>
      <c r="C20" s="439">
        <v>12</v>
      </c>
      <c r="D20" s="433"/>
      <c r="E20" s="442"/>
      <c r="F20" s="441" t="s">
        <v>26</v>
      </c>
      <c r="G20" s="385">
        <v>239000</v>
      </c>
      <c r="H20" s="386">
        <v>228914</v>
      </c>
      <c r="I20" s="396"/>
      <c r="J20" s="396"/>
      <c r="K20" s="388"/>
      <c r="L20" s="396"/>
      <c r="M20" s="396"/>
      <c r="N20" s="395">
        <f t="shared" si="1"/>
        <v>10086</v>
      </c>
    </row>
    <row r="21" spans="1:14" ht="10.5">
      <c r="A21" s="437"/>
      <c r="B21" s="438" t="s">
        <v>57</v>
      </c>
      <c r="C21" s="439">
        <v>13</v>
      </c>
      <c r="D21" s="433"/>
      <c r="E21" s="442"/>
      <c r="F21" s="441" t="s">
        <v>27</v>
      </c>
      <c r="G21" s="395">
        <f>SUM(G22:G27)</f>
        <v>0</v>
      </c>
      <c r="H21" s="395">
        <f>SUM(H22:H27)</f>
        <v>0</v>
      </c>
      <c r="I21" s="396"/>
      <c r="J21" s="396"/>
      <c r="K21" s="395">
        <f>SUM(K22:K27)</f>
        <v>0</v>
      </c>
      <c r="L21" s="396"/>
      <c r="M21" s="396"/>
      <c r="N21" s="395">
        <f t="shared" si="1"/>
        <v>0</v>
      </c>
    </row>
    <row r="22" spans="1:14" ht="10.5">
      <c r="A22" s="437"/>
      <c r="B22" s="438" t="s">
        <v>57</v>
      </c>
      <c r="C22" s="439">
        <v>14</v>
      </c>
      <c r="D22" s="433"/>
      <c r="E22" s="442"/>
      <c r="F22" s="441" t="s">
        <v>60</v>
      </c>
      <c r="G22" s="385"/>
      <c r="H22" s="386"/>
      <c r="I22" s="396"/>
      <c r="J22" s="396"/>
      <c r="K22" s="388"/>
      <c r="L22" s="396"/>
      <c r="M22" s="396"/>
      <c r="N22" s="395">
        <f t="shared" si="1"/>
        <v>0</v>
      </c>
    </row>
    <row r="23" spans="1:14" ht="10.5">
      <c r="A23" s="437"/>
      <c r="B23" s="438" t="s">
        <v>57</v>
      </c>
      <c r="C23" s="439">
        <v>15</v>
      </c>
      <c r="D23" s="433"/>
      <c r="E23" s="442"/>
      <c r="F23" s="441" t="s">
        <v>28</v>
      </c>
      <c r="G23" s="385"/>
      <c r="H23" s="386"/>
      <c r="I23" s="396"/>
      <c r="J23" s="396"/>
      <c r="K23" s="388"/>
      <c r="L23" s="396"/>
      <c r="M23" s="396"/>
      <c r="N23" s="395">
        <f t="shared" si="1"/>
        <v>0</v>
      </c>
    </row>
    <row r="24" spans="1:14" ht="10.5">
      <c r="A24" s="437"/>
      <c r="B24" s="438" t="s">
        <v>57</v>
      </c>
      <c r="C24" s="439">
        <v>16</v>
      </c>
      <c r="D24" s="433"/>
      <c r="E24" s="442"/>
      <c r="F24" s="441" t="s">
        <v>29</v>
      </c>
      <c r="G24" s="385"/>
      <c r="H24" s="386"/>
      <c r="I24" s="396"/>
      <c r="J24" s="396"/>
      <c r="K24" s="388"/>
      <c r="L24" s="396"/>
      <c r="M24" s="396"/>
      <c r="N24" s="395">
        <f t="shared" si="1"/>
        <v>0</v>
      </c>
    </row>
    <row r="25" spans="1:14" ht="10.5">
      <c r="A25" s="437"/>
      <c r="B25" s="438" t="s">
        <v>57</v>
      </c>
      <c r="C25" s="439">
        <v>17</v>
      </c>
      <c r="D25" s="433"/>
      <c r="E25" s="442"/>
      <c r="F25" s="441" t="s">
        <v>30</v>
      </c>
      <c r="G25" s="385"/>
      <c r="H25" s="386"/>
      <c r="I25" s="396"/>
      <c r="J25" s="396"/>
      <c r="K25" s="388"/>
      <c r="L25" s="396"/>
      <c r="M25" s="396"/>
      <c r="N25" s="395">
        <f t="shared" si="1"/>
        <v>0</v>
      </c>
    </row>
    <row r="26" spans="1:14" ht="10.5">
      <c r="A26" s="437"/>
      <c r="B26" s="438" t="s">
        <v>57</v>
      </c>
      <c r="C26" s="439">
        <v>18</v>
      </c>
      <c r="D26" s="433"/>
      <c r="E26" s="442"/>
      <c r="F26" s="441" t="s">
        <v>31</v>
      </c>
      <c r="G26" s="385"/>
      <c r="H26" s="386"/>
      <c r="I26" s="396"/>
      <c r="J26" s="396"/>
      <c r="K26" s="388"/>
      <c r="L26" s="396"/>
      <c r="M26" s="396"/>
      <c r="N26" s="395">
        <f t="shared" si="1"/>
        <v>0</v>
      </c>
    </row>
    <row r="27" spans="1:14" ht="10.5">
      <c r="A27" s="437"/>
      <c r="B27" s="438" t="s">
        <v>57</v>
      </c>
      <c r="C27" s="439">
        <v>19</v>
      </c>
      <c r="D27" s="433"/>
      <c r="E27" s="442"/>
      <c r="F27" s="441" t="s">
        <v>32</v>
      </c>
      <c r="G27" s="385"/>
      <c r="H27" s="386"/>
      <c r="I27" s="396"/>
      <c r="J27" s="396"/>
      <c r="K27" s="388"/>
      <c r="L27" s="396"/>
      <c r="M27" s="396"/>
      <c r="N27" s="395">
        <f t="shared" si="1"/>
        <v>0</v>
      </c>
    </row>
    <row r="28" spans="1:14" ht="10.5">
      <c r="A28" s="437"/>
      <c r="B28" s="438" t="s">
        <v>57</v>
      </c>
      <c r="C28" s="439">
        <v>20</v>
      </c>
      <c r="D28" s="433"/>
      <c r="E28" s="442"/>
      <c r="F28" s="441" t="s">
        <v>33</v>
      </c>
      <c r="G28" s="385"/>
      <c r="H28" s="386"/>
      <c r="I28" s="473"/>
      <c r="J28" s="473"/>
      <c r="K28" s="388"/>
      <c r="L28" s="396"/>
      <c r="M28" s="473"/>
      <c r="N28" s="395">
        <f t="shared" si="1"/>
        <v>0</v>
      </c>
    </row>
    <row r="29" spans="1:14" ht="10.5">
      <c r="A29" s="437" t="s">
        <v>56</v>
      </c>
      <c r="B29" s="438" t="s">
        <v>57</v>
      </c>
      <c r="C29" s="439">
        <v>21</v>
      </c>
      <c r="D29" s="433"/>
      <c r="E29" s="440" t="s">
        <v>34</v>
      </c>
      <c r="F29" s="441" t="s">
        <v>35</v>
      </c>
      <c r="G29" s="385"/>
      <c r="H29" s="386"/>
      <c r="I29" s="388"/>
      <c r="J29" s="388"/>
      <c r="K29" s="388"/>
      <c r="L29" s="396"/>
      <c r="M29" s="388"/>
      <c r="N29" s="395">
        <f t="shared" si="1"/>
        <v>0</v>
      </c>
    </row>
    <row r="30" spans="1:14" ht="10.5">
      <c r="A30" s="437"/>
      <c r="B30" s="438" t="s">
        <v>57</v>
      </c>
      <c r="C30" s="439">
        <v>22</v>
      </c>
      <c r="D30" s="433"/>
      <c r="E30" s="440" t="s">
        <v>36</v>
      </c>
      <c r="F30" s="441" t="s">
        <v>37</v>
      </c>
      <c r="G30" s="385">
        <v>346000</v>
      </c>
      <c r="H30" s="386">
        <v>304312</v>
      </c>
      <c r="I30" s="396"/>
      <c r="J30" s="396"/>
      <c r="K30" s="388"/>
      <c r="L30" s="396"/>
      <c r="M30" s="396"/>
      <c r="N30" s="395">
        <f t="shared" si="1"/>
        <v>41688</v>
      </c>
    </row>
    <row r="31" spans="1:14" ht="10.5">
      <c r="A31" s="437"/>
      <c r="B31" s="438" t="s">
        <v>57</v>
      </c>
      <c r="C31" s="439">
        <v>23</v>
      </c>
      <c r="D31" s="433"/>
      <c r="E31" s="440" t="s">
        <v>38</v>
      </c>
      <c r="F31" s="441" t="s">
        <v>39</v>
      </c>
      <c r="G31" s="385"/>
      <c r="H31" s="386"/>
      <c r="I31" s="396"/>
      <c r="J31" s="396"/>
      <c r="K31" s="388"/>
      <c r="L31" s="396"/>
      <c r="M31" s="396"/>
      <c r="N31" s="395">
        <f t="shared" si="1"/>
        <v>0</v>
      </c>
    </row>
    <row r="32" spans="1:14" ht="10.5">
      <c r="A32" s="437"/>
      <c r="B32" s="438" t="s">
        <v>57</v>
      </c>
      <c r="C32" s="439">
        <v>24</v>
      </c>
      <c r="D32" s="433"/>
      <c r="E32" s="442"/>
      <c r="F32" s="441" t="s">
        <v>40</v>
      </c>
      <c r="G32" s="385"/>
      <c r="H32" s="386"/>
      <c r="I32" s="396"/>
      <c r="J32" s="396"/>
      <c r="K32" s="388"/>
      <c r="L32" s="396"/>
      <c r="M32" s="396"/>
      <c r="N32" s="395">
        <f t="shared" si="1"/>
        <v>0</v>
      </c>
    </row>
    <row r="33" spans="1:14" ht="10.5">
      <c r="A33" s="437" t="s">
        <v>56</v>
      </c>
      <c r="B33" s="438"/>
      <c r="C33" s="439">
        <v>25</v>
      </c>
      <c r="D33" s="433"/>
      <c r="E33" s="440" t="s">
        <v>41</v>
      </c>
      <c r="F33" s="441" t="s">
        <v>42</v>
      </c>
      <c r="G33" s="385"/>
      <c r="H33" s="386"/>
      <c r="I33" s="388"/>
      <c r="J33" s="388"/>
      <c r="K33" s="385"/>
      <c r="L33" s="396"/>
      <c r="M33" s="388"/>
      <c r="N33" s="395">
        <f t="shared" si="1"/>
        <v>0</v>
      </c>
    </row>
    <row r="34" spans="1:14" ht="10.5">
      <c r="A34" s="437" t="s">
        <v>56</v>
      </c>
      <c r="B34" s="438"/>
      <c r="C34" s="439">
        <v>26</v>
      </c>
      <c r="D34" s="433"/>
      <c r="E34" s="440" t="s">
        <v>43</v>
      </c>
      <c r="F34" s="441" t="s">
        <v>44</v>
      </c>
      <c r="G34" s="385"/>
      <c r="H34" s="386"/>
      <c r="I34" s="388"/>
      <c r="J34" s="388"/>
      <c r="K34" s="385"/>
      <c r="L34" s="396"/>
      <c r="M34" s="388"/>
      <c r="N34" s="395">
        <f t="shared" si="1"/>
        <v>0</v>
      </c>
    </row>
    <row r="35" spans="1:14" ht="10.5">
      <c r="A35" s="437" t="s">
        <v>56</v>
      </c>
      <c r="B35" s="438"/>
      <c r="C35" s="439">
        <v>27</v>
      </c>
      <c r="D35" s="433"/>
      <c r="E35" s="440" t="s">
        <v>45</v>
      </c>
      <c r="F35" s="441" t="s">
        <v>46</v>
      </c>
      <c r="G35" s="385"/>
      <c r="H35" s="386"/>
      <c r="I35" s="388"/>
      <c r="J35" s="388"/>
      <c r="K35" s="385"/>
      <c r="L35" s="396"/>
      <c r="M35" s="388"/>
      <c r="N35" s="395">
        <f t="shared" si="1"/>
        <v>0</v>
      </c>
    </row>
    <row r="36" spans="1:14" ht="10.5">
      <c r="A36" s="474"/>
      <c r="B36" s="475"/>
      <c r="C36" s="439">
        <v>28</v>
      </c>
      <c r="D36" s="433"/>
      <c r="E36" s="481" t="s">
        <v>47</v>
      </c>
      <c r="F36" s="476"/>
      <c r="G36" s="477"/>
      <c r="H36" s="478"/>
      <c r="I36" s="479"/>
      <c r="J36" s="479"/>
      <c r="K36" s="387"/>
      <c r="L36" s="480"/>
      <c r="M36" s="479"/>
      <c r="N36" s="395">
        <f t="shared" si="1"/>
        <v>0</v>
      </c>
    </row>
    <row r="37" spans="1:14" ht="11.25" thickBot="1">
      <c r="A37" s="443"/>
      <c r="B37" s="444" t="s">
        <v>57</v>
      </c>
      <c r="C37" s="445">
        <v>29</v>
      </c>
      <c r="D37" s="446"/>
      <c r="E37" s="447" t="s">
        <v>48</v>
      </c>
      <c r="F37" s="448"/>
      <c r="G37" s="389"/>
      <c r="H37" s="390"/>
      <c r="I37" s="396"/>
      <c r="J37" s="396"/>
      <c r="K37" s="391"/>
      <c r="L37" s="449"/>
      <c r="M37" s="396"/>
      <c r="N37" s="395">
        <f t="shared" si="1"/>
        <v>0</v>
      </c>
    </row>
    <row r="38" spans="1:14" ht="11.25" thickBot="1">
      <c r="A38" s="419"/>
      <c r="B38" s="420" t="s">
        <v>57</v>
      </c>
      <c r="C38" s="421">
        <v>30</v>
      </c>
      <c r="D38" s="422" t="s">
        <v>61</v>
      </c>
      <c r="E38" s="423"/>
      <c r="F38" s="424"/>
      <c r="G38" s="425">
        <f>SUM(G39:G43)</f>
        <v>58039000</v>
      </c>
      <c r="H38" s="425">
        <f>SUM(H39:H43)</f>
        <v>55785045</v>
      </c>
      <c r="I38" s="428"/>
      <c r="J38" s="428"/>
      <c r="K38" s="425">
        <f>SUM(K39:K43)</f>
        <v>2007111</v>
      </c>
      <c r="L38" s="428"/>
      <c r="M38" s="428"/>
      <c r="N38" s="427">
        <f>SUM(N39:N43)</f>
        <v>246844</v>
      </c>
    </row>
    <row r="39" spans="1:14" ht="10.5">
      <c r="A39" s="430"/>
      <c r="B39" s="431" t="s">
        <v>57</v>
      </c>
      <c r="C39" s="432">
        <v>31</v>
      </c>
      <c r="D39" s="470" t="s">
        <v>1064</v>
      </c>
      <c r="E39" s="450" t="s">
        <v>68</v>
      </c>
      <c r="F39" s="451"/>
      <c r="G39" s="392">
        <v>46606000</v>
      </c>
      <c r="H39" s="392">
        <v>45214067</v>
      </c>
      <c r="I39" s="396"/>
      <c r="J39" s="396"/>
      <c r="K39" s="392">
        <v>1240956</v>
      </c>
      <c r="L39" s="396"/>
      <c r="M39" s="396"/>
      <c r="N39" s="395">
        <v>150977</v>
      </c>
    </row>
    <row r="40" spans="1:14" ht="10.5">
      <c r="A40" s="437"/>
      <c r="B40" s="438" t="s">
        <v>57</v>
      </c>
      <c r="C40" s="439">
        <v>32</v>
      </c>
      <c r="D40" s="452"/>
      <c r="E40" s="452" t="s">
        <v>69</v>
      </c>
      <c r="F40" s="453"/>
      <c r="G40" s="388">
        <v>9070000</v>
      </c>
      <c r="H40" s="388">
        <v>8397645</v>
      </c>
      <c r="I40" s="396"/>
      <c r="J40" s="396"/>
      <c r="K40" s="388">
        <v>672355</v>
      </c>
      <c r="L40" s="396"/>
      <c r="M40" s="396"/>
      <c r="N40" s="395">
        <f>G40-SUM(H40:M40)</f>
        <v>0</v>
      </c>
    </row>
    <row r="41" spans="1:14" ht="10.5">
      <c r="A41" s="437"/>
      <c r="B41" s="438" t="s">
        <v>57</v>
      </c>
      <c r="C41" s="432">
        <v>33</v>
      </c>
      <c r="D41" s="452"/>
      <c r="E41" s="452" t="s">
        <v>70</v>
      </c>
      <c r="F41" s="453"/>
      <c r="G41" s="388">
        <v>1876000</v>
      </c>
      <c r="H41" s="388">
        <v>1686333</v>
      </c>
      <c r="I41" s="396"/>
      <c r="J41" s="396"/>
      <c r="K41" s="388">
        <v>93800</v>
      </c>
      <c r="L41" s="396"/>
      <c r="M41" s="396"/>
      <c r="N41" s="395">
        <f>G41-SUM(H41:M41)</f>
        <v>95867</v>
      </c>
    </row>
    <row r="42" spans="1:14" ht="10.5">
      <c r="A42" s="437"/>
      <c r="B42" s="438" t="s">
        <v>57</v>
      </c>
      <c r="C42" s="439">
        <v>34</v>
      </c>
      <c r="D42" s="452"/>
      <c r="E42" s="452" t="s">
        <v>71</v>
      </c>
      <c r="F42" s="453"/>
      <c r="G42" s="388">
        <v>487000</v>
      </c>
      <c r="H42" s="388">
        <v>487000</v>
      </c>
      <c r="I42" s="396"/>
      <c r="J42" s="396"/>
      <c r="K42" s="388"/>
      <c r="L42" s="396"/>
      <c r="M42" s="396"/>
      <c r="N42" s="395">
        <f>G42-SUM(H42:M42)</f>
        <v>0</v>
      </c>
    </row>
    <row r="43" spans="1:14" ht="11.25" thickBot="1">
      <c r="A43" s="437"/>
      <c r="B43" s="438" t="s">
        <v>57</v>
      </c>
      <c r="C43" s="439">
        <v>35</v>
      </c>
      <c r="D43" s="448"/>
      <c r="E43" s="448" t="s">
        <v>72</v>
      </c>
      <c r="F43" s="454"/>
      <c r="G43" s="388"/>
      <c r="H43" s="388"/>
      <c r="I43" s="396"/>
      <c r="J43" s="396"/>
      <c r="K43" s="388"/>
      <c r="L43" s="396"/>
      <c r="M43" s="396"/>
      <c r="N43" s="395">
        <f>G43-SUM(H43:M43)</f>
        <v>0</v>
      </c>
    </row>
    <row r="44" spans="1:14" ht="11.25" thickBot="1">
      <c r="A44" s="419"/>
      <c r="B44" s="420" t="s">
        <v>57</v>
      </c>
      <c r="C44" s="421">
        <v>36</v>
      </c>
      <c r="D44" s="422" t="s">
        <v>75</v>
      </c>
      <c r="E44" s="423"/>
      <c r="F44" s="424"/>
      <c r="G44" s="425">
        <f aca="true" t="shared" si="2" ref="G44:N44">G45+G49</f>
        <v>875000</v>
      </c>
      <c r="H44" s="425">
        <f t="shared" si="2"/>
        <v>873066</v>
      </c>
      <c r="I44" s="428"/>
      <c r="J44" s="428"/>
      <c r="K44" s="425">
        <f t="shared" si="2"/>
        <v>0</v>
      </c>
      <c r="L44" s="428"/>
      <c r="M44" s="428"/>
      <c r="N44" s="427">
        <f t="shared" si="2"/>
        <v>1934</v>
      </c>
    </row>
    <row r="45" spans="1:14" ht="11.25" thickBot="1">
      <c r="A45" s="455"/>
      <c r="B45" s="456" t="s">
        <v>57</v>
      </c>
      <c r="C45" s="457">
        <v>37</v>
      </c>
      <c r="D45" s="458" t="s">
        <v>62</v>
      </c>
      <c r="E45" s="459"/>
      <c r="F45" s="460"/>
      <c r="G45" s="461">
        <f>SUM(G46:G48)</f>
        <v>655000</v>
      </c>
      <c r="H45" s="461">
        <f aca="true" t="shared" si="3" ref="H45:N45">SUM(H46:H48)</f>
        <v>654998</v>
      </c>
      <c r="I45" s="428"/>
      <c r="J45" s="428"/>
      <c r="K45" s="461">
        <f t="shared" si="3"/>
        <v>0</v>
      </c>
      <c r="L45" s="428"/>
      <c r="M45" s="428"/>
      <c r="N45" s="427">
        <f t="shared" si="3"/>
        <v>2</v>
      </c>
    </row>
    <row r="46" spans="1:14" ht="10.5">
      <c r="A46" s="462" t="s">
        <v>56</v>
      </c>
      <c r="B46" s="463"/>
      <c r="C46" s="464">
        <v>38</v>
      </c>
      <c r="D46" s="470" t="s">
        <v>1064</v>
      </c>
      <c r="E46" s="450" t="s">
        <v>73</v>
      </c>
      <c r="F46" s="451"/>
      <c r="G46" s="393"/>
      <c r="H46" s="393"/>
      <c r="I46" s="396"/>
      <c r="J46" s="396"/>
      <c r="K46" s="382"/>
      <c r="L46" s="396"/>
      <c r="M46" s="396"/>
      <c r="N46" s="395">
        <f aca="true" t="shared" si="4" ref="N46:N52">G46-SUM(H46:M46)</f>
        <v>0</v>
      </c>
    </row>
    <row r="47" spans="1:14" ht="10.5">
      <c r="A47" s="437"/>
      <c r="B47" s="438" t="s">
        <v>57</v>
      </c>
      <c r="C47" s="439">
        <v>39</v>
      </c>
      <c r="D47" s="452"/>
      <c r="E47" s="452" t="s">
        <v>37</v>
      </c>
      <c r="F47" s="453"/>
      <c r="G47" s="388">
        <v>655000</v>
      </c>
      <c r="H47" s="388">
        <v>654998</v>
      </c>
      <c r="I47" s="396"/>
      <c r="J47" s="396"/>
      <c r="K47" s="388"/>
      <c r="L47" s="396"/>
      <c r="M47" s="396"/>
      <c r="N47" s="395">
        <f t="shared" si="4"/>
        <v>2</v>
      </c>
    </row>
    <row r="48" spans="1:14" ht="11.25" thickBot="1">
      <c r="A48" s="443"/>
      <c r="B48" s="444" t="s">
        <v>57</v>
      </c>
      <c r="C48" s="445">
        <v>40</v>
      </c>
      <c r="D48" s="448"/>
      <c r="E48" s="448" t="s">
        <v>39</v>
      </c>
      <c r="F48" s="454"/>
      <c r="G48" s="391"/>
      <c r="H48" s="391"/>
      <c r="I48" s="396"/>
      <c r="J48" s="396"/>
      <c r="K48" s="391"/>
      <c r="L48" s="396"/>
      <c r="M48" s="396"/>
      <c r="N48" s="395">
        <f t="shared" si="4"/>
        <v>0</v>
      </c>
    </row>
    <row r="49" spans="1:14" ht="11.25" thickBot="1">
      <c r="A49" s="419"/>
      <c r="B49" s="420" t="s">
        <v>57</v>
      </c>
      <c r="C49" s="421">
        <v>41</v>
      </c>
      <c r="D49" s="422" t="s">
        <v>49</v>
      </c>
      <c r="E49" s="423"/>
      <c r="F49" s="424"/>
      <c r="G49" s="425">
        <f>SUM(G50:G52)</f>
        <v>220000</v>
      </c>
      <c r="H49" s="425">
        <f aca="true" t="shared" si="5" ref="H49:N49">SUM(H50:H52)</f>
        <v>218068</v>
      </c>
      <c r="I49" s="428"/>
      <c r="J49" s="428"/>
      <c r="K49" s="425">
        <f t="shared" si="5"/>
        <v>0</v>
      </c>
      <c r="L49" s="428"/>
      <c r="M49" s="428"/>
      <c r="N49" s="427">
        <f t="shared" si="5"/>
        <v>1932</v>
      </c>
    </row>
    <row r="50" spans="1:14" ht="10.5">
      <c r="A50" s="430"/>
      <c r="B50" s="431" t="s">
        <v>57</v>
      </c>
      <c r="C50" s="432">
        <v>42</v>
      </c>
      <c r="D50" s="470" t="s">
        <v>1064</v>
      </c>
      <c r="E50" s="450" t="s">
        <v>68</v>
      </c>
      <c r="F50" s="451"/>
      <c r="G50" s="382">
        <v>220000</v>
      </c>
      <c r="H50" s="382">
        <v>218068</v>
      </c>
      <c r="I50" s="396"/>
      <c r="J50" s="396"/>
      <c r="K50" s="382"/>
      <c r="L50" s="396"/>
      <c r="M50" s="396"/>
      <c r="N50" s="395">
        <f t="shared" si="4"/>
        <v>1932</v>
      </c>
    </row>
    <row r="51" spans="1:14" ht="10.5">
      <c r="A51" s="437"/>
      <c r="B51" s="438" t="s">
        <v>57</v>
      </c>
      <c r="C51" s="439">
        <v>43</v>
      </c>
      <c r="D51" s="452"/>
      <c r="E51" s="452" t="s">
        <v>74</v>
      </c>
      <c r="F51" s="453"/>
      <c r="G51" s="385"/>
      <c r="H51" s="385"/>
      <c r="I51" s="396"/>
      <c r="J51" s="396"/>
      <c r="K51" s="385"/>
      <c r="L51" s="396"/>
      <c r="M51" s="396"/>
      <c r="N51" s="395">
        <f t="shared" si="4"/>
        <v>0</v>
      </c>
    </row>
    <row r="52" spans="1:14" ht="11.25" thickBot="1">
      <c r="A52" s="437"/>
      <c r="B52" s="438" t="s">
        <v>57</v>
      </c>
      <c r="C52" s="439">
        <v>44</v>
      </c>
      <c r="D52" s="448"/>
      <c r="E52" s="448" t="s">
        <v>70</v>
      </c>
      <c r="F52" s="454"/>
      <c r="G52" s="389"/>
      <c r="H52" s="389"/>
      <c r="I52" s="396"/>
      <c r="J52" s="396"/>
      <c r="K52" s="389"/>
      <c r="L52" s="396"/>
      <c r="M52" s="396"/>
      <c r="N52" s="395">
        <f t="shared" si="4"/>
        <v>0</v>
      </c>
    </row>
    <row r="53" spans="1:14" ht="11.25" thickBot="1">
      <c r="A53" s="419"/>
      <c r="B53" s="420" t="s">
        <v>57</v>
      </c>
      <c r="C53" s="421">
        <v>45</v>
      </c>
      <c r="D53" s="422" t="s">
        <v>50</v>
      </c>
      <c r="E53" s="423"/>
      <c r="F53" s="424"/>
      <c r="G53" s="394"/>
      <c r="H53" s="394"/>
      <c r="I53" s="394"/>
      <c r="J53" s="394"/>
      <c r="K53" s="394"/>
      <c r="L53" s="428"/>
      <c r="M53" s="394"/>
      <c r="N53" s="427">
        <f>G53-SUM(H53:M53)</f>
        <v>0</v>
      </c>
    </row>
    <row r="55" spans="1:14" ht="10.5">
      <c r="A55" s="400"/>
      <c r="B55" s="400"/>
      <c r="C55" s="465"/>
      <c r="D55" s="465"/>
      <c r="E55" s="400"/>
      <c r="F55" s="399"/>
      <c r="G55" s="466"/>
      <c r="H55" s="466"/>
      <c r="I55" s="466"/>
      <c r="J55" s="466"/>
      <c r="K55" s="466"/>
      <c r="L55" s="466"/>
      <c r="M55" s="466"/>
      <c r="N55" s="466"/>
    </row>
    <row r="56" spans="3:4" ht="11.25">
      <c r="C56" s="467"/>
      <c r="D56" s="467"/>
    </row>
  </sheetData>
  <sheetProtection/>
  <mergeCells count="12">
    <mergeCell ref="K5:K6"/>
    <mergeCell ref="L5:L6"/>
    <mergeCell ref="M5:M6"/>
    <mergeCell ref="N5:N6"/>
    <mergeCell ref="A5:A6"/>
    <mergeCell ref="B5:B6"/>
    <mergeCell ref="C5:C6"/>
    <mergeCell ref="D5:F6"/>
    <mergeCell ref="G5:G6"/>
    <mergeCell ref="H5:H6"/>
    <mergeCell ref="I5:I6"/>
    <mergeCell ref="J5:J6"/>
  </mergeCells>
  <printOptions/>
  <pageMargins left="0.45" right="0.19" top="0.64" bottom="0.43" header="0.4921259845" footer="0.26"/>
  <pageSetup fitToHeight="1" fitToWidth="1" horizontalDpi="600" verticalDpi="600" orientation="landscape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 topLeftCell="C1">
      <selection activeCell="G16" sqref="G16"/>
    </sheetView>
  </sheetViews>
  <sheetFormatPr defaultColWidth="9.33203125" defaultRowHeight="10.5"/>
  <cols>
    <col min="2" max="2" width="35.16015625" style="0" customWidth="1"/>
    <col min="3" max="3" width="43.83203125" style="0" customWidth="1"/>
    <col min="4" max="4" width="15" style="0" customWidth="1"/>
  </cols>
  <sheetData>
    <row r="1" ht="10.5">
      <c r="A1" s="1" t="s">
        <v>85</v>
      </c>
    </row>
    <row r="3" ht="10.5">
      <c r="A3" s="1" t="s">
        <v>79</v>
      </c>
    </row>
    <row r="4" ht="10.5">
      <c r="A4" s="1"/>
    </row>
    <row r="5" spans="15:16" ht="10.5">
      <c r="O5" s="488"/>
      <c r="P5" s="488" t="s">
        <v>89</v>
      </c>
    </row>
    <row r="6" spans="1:16" ht="33" customHeight="1">
      <c r="A6" s="858" t="s">
        <v>77</v>
      </c>
      <c r="B6" s="858" t="s">
        <v>80</v>
      </c>
      <c r="C6" s="858" t="s">
        <v>81</v>
      </c>
      <c r="D6" s="858" t="s">
        <v>82</v>
      </c>
      <c r="E6" s="860" t="s">
        <v>78</v>
      </c>
      <c r="F6" s="861"/>
      <c r="G6" s="860" t="s">
        <v>86</v>
      </c>
      <c r="H6" s="861"/>
      <c r="I6" s="860" t="s">
        <v>879</v>
      </c>
      <c r="J6" s="861"/>
      <c r="K6" s="860" t="s">
        <v>87</v>
      </c>
      <c r="L6" s="861"/>
      <c r="M6" s="860" t="s">
        <v>88</v>
      </c>
      <c r="N6" s="861"/>
      <c r="O6" s="862" t="s">
        <v>880</v>
      </c>
      <c r="P6" s="862"/>
    </row>
    <row r="7" spans="1:16" ht="10.5">
      <c r="A7" s="859"/>
      <c r="B7" s="859"/>
      <c r="C7" s="859"/>
      <c r="D7" s="859"/>
      <c r="E7" s="299" t="s">
        <v>83</v>
      </c>
      <c r="F7" s="299" t="s">
        <v>84</v>
      </c>
      <c r="G7" s="299" t="s">
        <v>83</v>
      </c>
      <c r="H7" s="299" t="s">
        <v>84</v>
      </c>
      <c r="I7" s="299" t="s">
        <v>83</v>
      </c>
      <c r="J7" s="299" t="s">
        <v>84</v>
      </c>
      <c r="K7" s="299" t="s">
        <v>83</v>
      </c>
      <c r="L7" s="299" t="s">
        <v>84</v>
      </c>
      <c r="M7" s="299" t="s">
        <v>83</v>
      </c>
      <c r="N7" s="299" t="s">
        <v>84</v>
      </c>
      <c r="O7" s="299" t="s">
        <v>83</v>
      </c>
      <c r="P7" s="299" t="s">
        <v>84</v>
      </c>
    </row>
    <row r="8" spans="1:16" ht="21">
      <c r="A8" s="484" t="s">
        <v>97</v>
      </c>
      <c r="B8" s="485" t="s">
        <v>98</v>
      </c>
      <c r="C8" s="485" t="s">
        <v>99</v>
      </c>
      <c r="D8" s="486" t="s">
        <v>100</v>
      </c>
      <c r="E8" s="487">
        <v>4822.268</v>
      </c>
      <c r="F8" s="487"/>
      <c r="G8" s="487">
        <v>2219.201</v>
      </c>
      <c r="H8" s="487"/>
      <c r="I8" s="487">
        <v>2219.201</v>
      </c>
      <c r="J8" s="487"/>
      <c r="K8" s="487"/>
      <c r="L8" s="487"/>
      <c r="M8" s="487"/>
      <c r="N8" s="487"/>
      <c r="O8" s="487"/>
      <c r="P8" s="487"/>
    </row>
    <row r="9" spans="1:16" ht="10.5">
      <c r="A9" s="484"/>
      <c r="B9" s="485"/>
      <c r="C9" s="485"/>
      <c r="D9" s="486"/>
      <c r="E9" s="487"/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487"/>
    </row>
    <row r="10" spans="1:16" ht="10.5">
      <c r="A10" s="484"/>
      <c r="B10" s="485"/>
      <c r="C10" s="485"/>
      <c r="D10" s="486"/>
      <c r="E10" s="487"/>
      <c r="F10" s="487"/>
      <c r="G10" s="487"/>
      <c r="H10" s="487"/>
      <c r="I10" s="487"/>
      <c r="J10" s="487"/>
      <c r="K10" s="487"/>
      <c r="L10" s="487"/>
      <c r="M10" s="487"/>
      <c r="N10" s="487"/>
      <c r="O10" s="487"/>
      <c r="P10" s="487"/>
    </row>
    <row r="11" spans="1:16" ht="10.5">
      <c r="A11" s="484"/>
      <c r="B11" s="485"/>
      <c r="C11" s="485"/>
      <c r="D11" s="486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</row>
    <row r="12" spans="1:16" ht="10.5">
      <c r="A12" s="484"/>
      <c r="B12" s="485"/>
      <c r="C12" s="485"/>
      <c r="D12" s="486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</row>
    <row r="13" spans="1:16" ht="10.5">
      <c r="A13" s="484"/>
      <c r="B13" s="485"/>
      <c r="C13" s="485"/>
      <c r="D13" s="486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</row>
    <row r="14" spans="1:16" ht="10.5">
      <c r="A14" s="484"/>
      <c r="B14" s="485"/>
      <c r="C14" s="485"/>
      <c r="D14" s="486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</row>
    <row r="15" spans="1:16" ht="10.5">
      <c r="A15" s="484"/>
      <c r="B15" s="485"/>
      <c r="C15" s="485"/>
      <c r="D15" s="486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</row>
    <row r="16" spans="1:16" ht="10.5">
      <c r="A16" s="484"/>
      <c r="B16" s="485"/>
      <c r="C16" s="485"/>
      <c r="D16" s="486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</row>
    <row r="17" spans="1:16" ht="10.5">
      <c r="A17" s="484"/>
      <c r="B17" s="485"/>
      <c r="C17" s="485"/>
      <c r="D17" s="486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</row>
    <row r="18" spans="1:16" ht="10.5">
      <c r="A18" s="484"/>
      <c r="B18" s="485"/>
      <c r="C18" s="485"/>
      <c r="D18" s="486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</row>
    <row r="19" spans="1:16" ht="10.5">
      <c r="A19" s="484"/>
      <c r="B19" s="485"/>
      <c r="C19" s="485"/>
      <c r="D19" s="486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</row>
    <row r="20" spans="1:16" ht="10.5">
      <c r="A20" s="484"/>
      <c r="B20" s="485"/>
      <c r="C20" s="485"/>
      <c r="D20" s="486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</row>
    <row r="21" spans="1:16" ht="10.5">
      <c r="A21" s="484"/>
      <c r="B21" s="485"/>
      <c r="C21" s="485"/>
      <c r="D21" s="486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</row>
    <row r="22" spans="1:16" ht="10.5">
      <c r="A22" s="484"/>
      <c r="B22" s="485"/>
      <c r="C22" s="485"/>
      <c r="D22" s="486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</row>
    <row r="23" ht="3.75" customHeight="1"/>
    <row r="24" spans="5:16" ht="10.5">
      <c r="E24" s="483">
        <f>SUM(E8:E22)</f>
        <v>4822.268</v>
      </c>
      <c r="F24" s="483">
        <f aca="true" t="shared" si="0" ref="F24:P24">SUM(F8:F22)</f>
        <v>0</v>
      </c>
      <c r="G24" s="483">
        <f t="shared" si="0"/>
        <v>2219.201</v>
      </c>
      <c r="H24" s="483">
        <f t="shared" si="0"/>
        <v>0</v>
      </c>
      <c r="I24" s="483">
        <f t="shared" si="0"/>
        <v>2219.201</v>
      </c>
      <c r="J24" s="483">
        <f t="shared" si="0"/>
        <v>0</v>
      </c>
      <c r="K24" s="483">
        <f t="shared" si="0"/>
        <v>0</v>
      </c>
      <c r="L24" s="483">
        <f t="shared" si="0"/>
        <v>0</v>
      </c>
      <c r="M24" s="483">
        <f t="shared" si="0"/>
        <v>0</v>
      </c>
      <c r="N24" s="483">
        <f t="shared" si="0"/>
        <v>0</v>
      </c>
      <c r="O24" s="483">
        <f t="shared" si="0"/>
        <v>0</v>
      </c>
      <c r="P24" s="483">
        <f t="shared" si="0"/>
        <v>0</v>
      </c>
    </row>
  </sheetData>
  <sheetProtection sheet="1" objects="1" scenarios="1"/>
  <mergeCells count="10">
    <mergeCell ref="M6:N6"/>
    <mergeCell ref="O6:P6"/>
    <mergeCell ref="E6:F6"/>
    <mergeCell ref="G6:H6"/>
    <mergeCell ref="I6:J6"/>
    <mergeCell ref="K6:L6"/>
    <mergeCell ref="A6:A7"/>
    <mergeCell ref="B6:B7"/>
    <mergeCell ref="C6:C7"/>
    <mergeCell ref="D6:D7"/>
  </mergeCells>
  <printOptions/>
  <pageMargins left="0.52" right="0.34" top="1" bottom="1" header="0.4921259845" footer="0.4921259845"/>
  <pageSetup fitToHeight="1" fitToWidth="1" horizontalDpi="600" verticalDpi="600" orientation="landscape" paperSize="9" scale="81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65"/>
  <sheetViews>
    <sheetView tabSelected="1" workbookViewId="0" topLeftCell="A1">
      <selection activeCell="C7" sqref="C7"/>
    </sheetView>
  </sheetViews>
  <sheetFormatPr defaultColWidth="9.33203125" defaultRowHeight="10.5"/>
  <cols>
    <col min="1" max="1" width="9.33203125" style="491" customWidth="1"/>
    <col min="2" max="2" width="62.66015625" style="491" customWidth="1"/>
    <col min="3" max="3" width="20" style="174" customWidth="1"/>
    <col min="4" max="16384" width="9.33203125" style="174" customWidth="1"/>
  </cols>
  <sheetData>
    <row r="1" ht="14.25" customHeight="1">
      <c r="A1" s="490" t="s">
        <v>105</v>
      </c>
    </row>
    <row r="3" ht="10.5">
      <c r="A3" s="490" t="s">
        <v>90</v>
      </c>
    </row>
    <row r="5" spans="1:3" ht="15" customHeight="1">
      <c r="A5" s="786" t="s">
        <v>106</v>
      </c>
      <c r="B5" s="863"/>
      <c r="C5" s="489">
        <v>3379</v>
      </c>
    </row>
    <row r="6" spans="1:3" ht="15" customHeight="1">
      <c r="A6" s="864" t="s">
        <v>942</v>
      </c>
      <c r="B6" s="492" t="s">
        <v>91</v>
      </c>
      <c r="C6" s="482">
        <v>3254</v>
      </c>
    </row>
    <row r="7" spans="1:3" ht="15" customHeight="1">
      <c r="A7" s="865"/>
      <c r="B7" s="492" t="s">
        <v>92</v>
      </c>
      <c r="C7" s="482">
        <v>33</v>
      </c>
    </row>
    <row r="8" spans="1:3" ht="15" customHeight="1">
      <c r="A8" s="865"/>
      <c r="B8" s="492" t="s">
        <v>93</v>
      </c>
      <c r="C8" s="482">
        <v>14</v>
      </c>
    </row>
    <row r="9" spans="1:3" ht="15" customHeight="1">
      <c r="A9" s="865"/>
      <c r="B9" s="492" t="s">
        <v>94</v>
      </c>
      <c r="C9" s="482">
        <v>0</v>
      </c>
    </row>
    <row r="11" ht="10.5">
      <c r="B11" s="490"/>
    </row>
    <row r="12" ht="10.5">
      <c r="A12" s="490" t="s">
        <v>95</v>
      </c>
    </row>
    <row r="13" spans="1:3" ht="15" customHeight="1">
      <c r="A13" s="493" t="s">
        <v>96</v>
      </c>
      <c r="C13" s="494"/>
    </row>
    <row r="14" spans="1:3" ht="15" customHeight="1">
      <c r="A14" s="493" t="s">
        <v>101</v>
      </c>
      <c r="C14" s="494"/>
    </row>
    <row r="15" spans="1:3" ht="15" customHeight="1">
      <c r="A15" s="493" t="s">
        <v>102</v>
      </c>
      <c r="C15" s="495"/>
    </row>
    <row r="16" spans="2:3" ht="10.5">
      <c r="B16" s="496"/>
      <c r="C16" s="497"/>
    </row>
    <row r="17" spans="1:3" ht="10.5">
      <c r="A17" s="491" t="s">
        <v>103</v>
      </c>
      <c r="B17" s="496"/>
      <c r="C17" s="498"/>
    </row>
    <row r="18" spans="1:3" ht="10.5">
      <c r="A18" s="491" t="s">
        <v>104</v>
      </c>
      <c r="B18" s="496"/>
      <c r="C18" s="498"/>
    </row>
    <row r="19" spans="2:3" ht="10.5">
      <c r="B19" s="496"/>
      <c r="C19" s="498"/>
    </row>
    <row r="20" spans="2:3" ht="10.5">
      <c r="B20" s="496"/>
      <c r="C20" s="498"/>
    </row>
    <row r="21" spans="2:3" ht="10.5">
      <c r="B21" s="496"/>
      <c r="C21" s="498"/>
    </row>
    <row r="22" spans="2:3" ht="10.5">
      <c r="B22" s="496"/>
      <c r="C22" s="498"/>
    </row>
    <row r="23" spans="2:3" ht="10.5">
      <c r="B23" s="499"/>
      <c r="C23" s="170"/>
    </row>
    <row r="24" spans="2:3" ht="10.5">
      <c r="B24" s="499"/>
      <c r="C24" s="170"/>
    </row>
    <row r="25" spans="2:3" ht="10.5">
      <c r="B25" s="496"/>
      <c r="C25" s="170"/>
    </row>
    <row r="26" spans="2:3" ht="10.5">
      <c r="B26" s="496"/>
      <c r="C26" s="170"/>
    </row>
    <row r="27" spans="2:3" ht="10.5">
      <c r="B27" s="496"/>
      <c r="C27" s="170"/>
    </row>
    <row r="28" spans="2:3" ht="10.5">
      <c r="B28" s="496"/>
      <c r="C28" s="170"/>
    </row>
    <row r="29" spans="2:3" ht="10.5">
      <c r="B29" s="496"/>
      <c r="C29" s="170"/>
    </row>
    <row r="30" spans="2:3" ht="10.5">
      <c r="B30" s="496"/>
      <c r="C30" s="170"/>
    </row>
    <row r="31" spans="2:3" ht="10.5">
      <c r="B31" s="496"/>
      <c r="C31" s="170"/>
    </row>
    <row r="32" spans="2:3" ht="10.5">
      <c r="B32" s="496"/>
      <c r="C32" s="170"/>
    </row>
    <row r="33" spans="2:3" ht="10.5">
      <c r="B33" s="496"/>
      <c r="C33" s="170"/>
    </row>
    <row r="34" spans="2:3" ht="10.5">
      <c r="B34" s="496"/>
      <c r="C34" s="170"/>
    </row>
    <row r="35" spans="2:3" ht="10.5">
      <c r="B35" s="496"/>
      <c r="C35" s="170"/>
    </row>
    <row r="36" spans="2:3" ht="10.5">
      <c r="B36" s="496"/>
      <c r="C36" s="170"/>
    </row>
    <row r="37" spans="2:3" ht="10.5">
      <c r="B37" s="496"/>
      <c r="C37" s="170"/>
    </row>
    <row r="38" spans="2:3" ht="10.5">
      <c r="B38" s="496"/>
      <c r="C38" s="170"/>
    </row>
    <row r="39" spans="2:3" ht="10.5">
      <c r="B39" s="496"/>
      <c r="C39" s="170"/>
    </row>
    <row r="40" spans="2:3" ht="10.5">
      <c r="B40" s="496"/>
      <c r="C40" s="170"/>
    </row>
    <row r="41" spans="2:3" ht="10.5">
      <c r="B41" s="496"/>
      <c r="C41" s="170"/>
    </row>
    <row r="42" spans="2:3" ht="10.5">
      <c r="B42" s="496"/>
      <c r="C42" s="170"/>
    </row>
    <row r="43" spans="2:3" ht="10.5">
      <c r="B43" s="496"/>
      <c r="C43" s="170"/>
    </row>
    <row r="44" spans="2:3" ht="10.5">
      <c r="B44" s="496"/>
      <c r="C44" s="170"/>
    </row>
    <row r="45" spans="2:3" ht="10.5">
      <c r="B45" s="496"/>
      <c r="C45" s="170"/>
    </row>
    <row r="46" spans="2:3" ht="10.5">
      <c r="B46" s="496"/>
      <c r="C46" s="170"/>
    </row>
    <row r="47" spans="2:3" ht="10.5">
      <c r="B47" s="496"/>
      <c r="C47" s="170"/>
    </row>
    <row r="48" spans="2:3" ht="10.5">
      <c r="B48" s="496"/>
      <c r="C48" s="170"/>
    </row>
    <row r="49" spans="2:3" ht="10.5">
      <c r="B49" s="496"/>
      <c r="C49" s="170"/>
    </row>
    <row r="50" spans="2:3" ht="10.5">
      <c r="B50" s="496"/>
      <c r="C50" s="170"/>
    </row>
    <row r="51" spans="2:3" ht="10.5">
      <c r="B51" s="496"/>
      <c r="C51" s="170"/>
    </row>
    <row r="52" spans="2:3" ht="10.5">
      <c r="B52" s="496"/>
      <c r="C52" s="170"/>
    </row>
    <row r="53" spans="2:3" ht="10.5">
      <c r="B53" s="496"/>
      <c r="C53" s="170"/>
    </row>
    <row r="54" spans="2:3" ht="10.5">
      <c r="B54" s="496"/>
      <c r="C54" s="170"/>
    </row>
    <row r="55" spans="2:3" ht="10.5">
      <c r="B55" s="496"/>
      <c r="C55" s="170"/>
    </row>
    <row r="56" spans="2:3" ht="10.5">
      <c r="B56" s="496"/>
      <c r="C56" s="170"/>
    </row>
    <row r="57" spans="2:3" ht="10.5">
      <c r="B57" s="496"/>
      <c r="C57" s="170"/>
    </row>
    <row r="58" spans="2:3" ht="10.5">
      <c r="B58" s="496"/>
      <c r="C58" s="170"/>
    </row>
    <row r="59" spans="2:3" ht="10.5">
      <c r="B59" s="496"/>
      <c r="C59" s="170"/>
    </row>
    <row r="60" spans="2:3" ht="10.5">
      <c r="B60" s="496"/>
      <c r="C60" s="170"/>
    </row>
    <row r="61" spans="2:3" ht="10.5">
      <c r="B61" s="496"/>
      <c r="C61" s="170"/>
    </row>
    <row r="62" spans="2:3" ht="10.5">
      <c r="B62" s="496"/>
      <c r="C62" s="170"/>
    </row>
    <row r="63" spans="2:3" ht="10.5">
      <c r="B63" s="496"/>
      <c r="C63" s="170"/>
    </row>
    <row r="64" spans="2:3" ht="10.5">
      <c r="B64" s="496"/>
      <c r="C64" s="170"/>
    </row>
    <row r="65" spans="2:3" ht="10.5">
      <c r="B65" s="496"/>
      <c r="C65" s="170"/>
    </row>
  </sheetData>
  <sheetProtection sheet="1" objects="1" scenarios="1"/>
  <mergeCells count="2">
    <mergeCell ref="A5:B5"/>
    <mergeCell ref="A6:A9"/>
  </mergeCells>
  <printOptions/>
  <pageMargins left="0.51" right="0.32" top="1" bottom="1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E1">
      <selection activeCell="L45" sqref="L44:L45"/>
    </sheetView>
  </sheetViews>
  <sheetFormatPr defaultColWidth="9.33203125" defaultRowHeight="10.5"/>
  <cols>
    <col min="1" max="1" width="4.5" style="148" customWidth="1"/>
    <col min="2" max="2" width="4.33203125" style="148" customWidth="1"/>
    <col min="3" max="3" width="7.66015625" style="148" customWidth="1"/>
    <col min="4" max="4" width="58.5" style="148" customWidth="1"/>
    <col min="5" max="15" width="14" style="148" customWidth="1"/>
    <col min="16" max="16384" width="9.33203125" style="148" customWidth="1"/>
  </cols>
  <sheetData>
    <row r="1" ht="10.5">
      <c r="A1" s="150" t="s">
        <v>128</v>
      </c>
    </row>
    <row r="2" ht="10.5"/>
    <row r="3" ht="10.5">
      <c r="A3" s="150" t="s">
        <v>107</v>
      </c>
    </row>
    <row r="4" spans="12:13" ht="10.5">
      <c r="L4" s="508"/>
      <c r="M4" s="508"/>
    </row>
    <row r="5" s="157" customFormat="1" ht="11.25" thickBot="1">
      <c r="O5" s="488" t="s">
        <v>89</v>
      </c>
    </row>
    <row r="6" spans="1:15" s="157" customFormat="1" ht="18" customHeight="1" thickBot="1">
      <c r="A6" s="866" t="s">
        <v>873</v>
      </c>
      <c r="B6" s="869" t="s">
        <v>107</v>
      </c>
      <c r="C6" s="870"/>
      <c r="D6" s="871"/>
      <c r="E6" s="837" t="s">
        <v>108</v>
      </c>
      <c r="F6" s="878"/>
      <c r="G6" s="878"/>
      <c r="H6" s="878"/>
      <c r="I6" s="878"/>
      <c r="J6" s="878"/>
      <c r="K6" s="878"/>
      <c r="L6" s="878"/>
      <c r="M6" s="878"/>
      <c r="N6" s="822" t="s">
        <v>127</v>
      </c>
      <c r="O6" s="880" t="s">
        <v>109</v>
      </c>
    </row>
    <row r="7" spans="1:15" s="157" customFormat="1" ht="24.75" customHeight="1">
      <c r="A7" s="867"/>
      <c r="B7" s="872"/>
      <c r="C7" s="873"/>
      <c r="D7" s="874"/>
      <c r="E7" s="883" t="s">
        <v>110</v>
      </c>
      <c r="F7" s="885" t="s">
        <v>126</v>
      </c>
      <c r="G7" s="887" t="s">
        <v>111</v>
      </c>
      <c r="H7" s="887"/>
      <c r="I7" s="887"/>
      <c r="J7" s="887"/>
      <c r="K7" s="887"/>
      <c r="L7" s="887"/>
      <c r="M7" s="888" t="s">
        <v>1024</v>
      </c>
      <c r="N7" s="823"/>
      <c r="O7" s="881"/>
    </row>
    <row r="8" spans="1:15" ht="18.75" customHeight="1" thickBot="1">
      <c r="A8" s="868"/>
      <c r="B8" s="875"/>
      <c r="C8" s="876"/>
      <c r="D8" s="877"/>
      <c r="E8" s="884"/>
      <c r="F8" s="886"/>
      <c r="G8" s="523" t="s">
        <v>351</v>
      </c>
      <c r="H8" s="523" t="s">
        <v>352</v>
      </c>
      <c r="I8" s="523"/>
      <c r="J8" s="523"/>
      <c r="K8" s="523"/>
      <c r="L8" s="524"/>
      <c r="M8" s="889"/>
      <c r="N8" s="879"/>
      <c r="O8" s="882"/>
    </row>
    <row r="9" spans="1:15" ht="12" customHeight="1">
      <c r="A9" s="509">
        <v>1</v>
      </c>
      <c r="B9" s="510" t="s">
        <v>112</v>
      </c>
      <c r="C9" s="511"/>
      <c r="D9" s="511"/>
      <c r="E9" s="512">
        <v>20501</v>
      </c>
      <c r="F9" s="512">
        <f aca="true" t="shared" si="0" ref="F9:O9">SUM(F10:F14)+F16+F20+F23+F24</f>
        <v>2672.93</v>
      </c>
      <c r="G9" s="512">
        <f t="shared" si="0"/>
        <v>30</v>
      </c>
      <c r="H9" s="512">
        <f t="shared" si="0"/>
        <v>221</v>
      </c>
      <c r="I9" s="512">
        <f t="shared" si="0"/>
        <v>0</v>
      </c>
      <c r="J9" s="512">
        <f t="shared" si="0"/>
        <v>0</v>
      </c>
      <c r="K9" s="512">
        <f t="shared" si="0"/>
        <v>0</v>
      </c>
      <c r="L9" s="512">
        <f t="shared" si="0"/>
        <v>0</v>
      </c>
      <c r="M9" s="512">
        <f aca="true" t="shared" si="1" ref="M9:M32">SUM(E9:L9)</f>
        <v>23424.93</v>
      </c>
      <c r="N9" s="512">
        <f t="shared" si="0"/>
        <v>23425</v>
      </c>
      <c r="O9" s="513">
        <f t="shared" si="0"/>
        <v>-0.29500000000007276</v>
      </c>
    </row>
    <row r="10" spans="1:21" ht="12" customHeight="1">
      <c r="A10" s="509">
        <v>2</v>
      </c>
      <c r="B10" s="890" t="s">
        <v>883</v>
      </c>
      <c r="C10" s="754" t="s">
        <v>113</v>
      </c>
      <c r="D10" s="893"/>
      <c r="E10" s="286"/>
      <c r="F10" s="286">
        <v>2177</v>
      </c>
      <c r="G10" s="286"/>
      <c r="H10" s="286"/>
      <c r="I10" s="286"/>
      <c r="J10" s="286"/>
      <c r="K10" s="286"/>
      <c r="L10" s="500"/>
      <c r="M10" s="514">
        <f t="shared" si="1"/>
        <v>2177</v>
      </c>
      <c r="N10" s="286">
        <v>2177</v>
      </c>
      <c r="O10" s="515">
        <f aca="true" t="shared" si="2" ref="O10:O32">M10-N10</f>
        <v>0</v>
      </c>
      <c r="P10" s="516"/>
      <c r="Q10" s="516"/>
      <c r="R10" s="516"/>
      <c r="S10" s="516"/>
      <c r="T10" s="516"/>
      <c r="U10" s="516"/>
    </row>
    <row r="11" spans="1:15" ht="12" customHeight="1">
      <c r="A11" s="509">
        <v>3</v>
      </c>
      <c r="B11" s="891"/>
      <c r="C11" s="754" t="s">
        <v>114</v>
      </c>
      <c r="D11" s="893"/>
      <c r="E11" s="286">
        <v>865</v>
      </c>
      <c r="F11" s="286">
        <v>9.83</v>
      </c>
      <c r="G11" s="286">
        <v>30</v>
      </c>
      <c r="H11" s="286">
        <v>221</v>
      </c>
      <c r="I11" s="286"/>
      <c r="J11" s="286"/>
      <c r="K11" s="286"/>
      <c r="L11" s="500"/>
      <c r="M11" s="514">
        <f t="shared" si="1"/>
        <v>1125.83</v>
      </c>
      <c r="N11" s="286">
        <v>1126</v>
      </c>
      <c r="O11" s="515">
        <f t="shared" si="2"/>
        <v>-0.17000000000007276</v>
      </c>
    </row>
    <row r="12" spans="1:15" ht="12" customHeight="1">
      <c r="A12" s="509">
        <v>4</v>
      </c>
      <c r="B12" s="891"/>
      <c r="C12" s="165" t="s">
        <v>115</v>
      </c>
      <c r="D12" s="165"/>
      <c r="E12" s="286"/>
      <c r="F12" s="286"/>
      <c r="G12" s="286"/>
      <c r="H12" s="286"/>
      <c r="I12" s="286"/>
      <c r="J12" s="286"/>
      <c r="K12" s="286"/>
      <c r="L12" s="500"/>
      <c r="M12" s="514">
        <f t="shared" si="1"/>
        <v>0</v>
      </c>
      <c r="N12" s="286">
        <v>0</v>
      </c>
      <c r="O12" s="515">
        <f t="shared" si="2"/>
        <v>0</v>
      </c>
    </row>
    <row r="13" spans="1:15" ht="12" customHeight="1">
      <c r="A13" s="509">
        <v>5</v>
      </c>
      <c r="B13" s="891"/>
      <c r="C13" s="165" t="s">
        <v>116</v>
      </c>
      <c r="D13" s="165"/>
      <c r="E13" s="501"/>
      <c r="F13" s="286"/>
      <c r="G13" s="286"/>
      <c r="H13" s="286"/>
      <c r="I13" s="286"/>
      <c r="J13" s="286"/>
      <c r="K13" s="286"/>
      <c r="L13" s="500"/>
      <c r="M13" s="514">
        <f t="shared" si="1"/>
        <v>0</v>
      </c>
      <c r="N13" s="286">
        <v>0</v>
      </c>
      <c r="O13" s="515">
        <f t="shared" si="2"/>
        <v>0</v>
      </c>
    </row>
    <row r="14" spans="1:15" ht="12" customHeight="1">
      <c r="A14" s="509">
        <v>6</v>
      </c>
      <c r="B14" s="891"/>
      <c r="C14" s="165" t="s">
        <v>117</v>
      </c>
      <c r="D14" s="165"/>
      <c r="E14" s="7">
        <v>265</v>
      </c>
      <c r="F14" s="286"/>
      <c r="G14" s="286"/>
      <c r="H14" s="286"/>
      <c r="I14" s="286"/>
      <c r="J14" s="286"/>
      <c r="K14" s="286"/>
      <c r="L14" s="500"/>
      <c r="M14" s="514">
        <f t="shared" si="1"/>
        <v>265</v>
      </c>
      <c r="N14" s="286">
        <v>265</v>
      </c>
      <c r="O14" s="515">
        <f t="shared" si="2"/>
        <v>0</v>
      </c>
    </row>
    <row r="15" spans="1:15" ht="12" customHeight="1">
      <c r="A15" s="509">
        <v>7</v>
      </c>
      <c r="B15" s="891"/>
      <c r="C15" s="517" t="s">
        <v>942</v>
      </c>
      <c r="D15" s="518" t="s">
        <v>118</v>
      </c>
      <c r="E15" s="286"/>
      <c r="F15" s="286"/>
      <c r="G15" s="286"/>
      <c r="H15" s="286"/>
      <c r="I15" s="286"/>
      <c r="J15" s="286"/>
      <c r="K15" s="286"/>
      <c r="L15" s="500"/>
      <c r="M15" s="514">
        <f t="shared" si="1"/>
        <v>0</v>
      </c>
      <c r="N15" s="286">
        <v>0</v>
      </c>
      <c r="O15" s="515">
        <f t="shared" si="2"/>
        <v>0</v>
      </c>
    </row>
    <row r="16" spans="1:15" ht="12" customHeight="1">
      <c r="A16" s="509">
        <v>8</v>
      </c>
      <c r="B16" s="891"/>
      <c r="C16" s="165" t="s">
        <v>119</v>
      </c>
      <c r="D16" s="165"/>
      <c r="E16" s="7">
        <v>1409</v>
      </c>
      <c r="F16" s="286">
        <v>486.1</v>
      </c>
      <c r="G16" s="286"/>
      <c r="H16" s="286"/>
      <c r="I16" s="286"/>
      <c r="J16" s="286"/>
      <c r="K16" s="286"/>
      <c r="L16" s="500"/>
      <c r="M16" s="514">
        <f t="shared" si="1"/>
        <v>1895.1</v>
      </c>
      <c r="N16" s="286">
        <v>1895</v>
      </c>
      <c r="O16" s="515">
        <f t="shared" si="2"/>
        <v>0.09999999999990905</v>
      </c>
    </row>
    <row r="17" spans="1:15" ht="12" customHeight="1">
      <c r="A17" s="509">
        <v>9</v>
      </c>
      <c r="B17" s="891"/>
      <c r="C17" s="894" t="s">
        <v>942</v>
      </c>
      <c r="D17" s="518" t="s">
        <v>120</v>
      </c>
      <c r="E17" s="286"/>
      <c r="F17" s="286"/>
      <c r="G17" s="286"/>
      <c r="H17" s="286"/>
      <c r="I17" s="286"/>
      <c r="J17" s="286"/>
      <c r="K17" s="286"/>
      <c r="L17" s="500"/>
      <c r="M17" s="514">
        <f t="shared" si="1"/>
        <v>0</v>
      </c>
      <c r="N17" s="286">
        <v>0</v>
      </c>
      <c r="O17" s="515">
        <f t="shared" si="2"/>
        <v>0</v>
      </c>
    </row>
    <row r="18" spans="1:15" ht="12" customHeight="1">
      <c r="A18" s="509">
        <v>10</v>
      </c>
      <c r="B18" s="891"/>
      <c r="C18" s="895"/>
      <c r="D18" s="518" t="s">
        <v>121</v>
      </c>
      <c r="E18" s="286">
        <v>229</v>
      </c>
      <c r="F18" s="286"/>
      <c r="G18" s="286"/>
      <c r="H18" s="286"/>
      <c r="I18" s="286"/>
      <c r="J18" s="286"/>
      <c r="K18" s="286"/>
      <c r="L18" s="500"/>
      <c r="M18" s="514">
        <f t="shared" si="1"/>
        <v>229</v>
      </c>
      <c r="N18" s="286">
        <v>229</v>
      </c>
      <c r="O18" s="515">
        <f t="shared" si="2"/>
        <v>0</v>
      </c>
    </row>
    <row r="19" spans="1:15" ht="12" customHeight="1">
      <c r="A19" s="509">
        <v>11</v>
      </c>
      <c r="B19" s="891"/>
      <c r="C19" s="896"/>
      <c r="D19" s="502"/>
      <c r="E19" s="286"/>
      <c r="F19" s="286"/>
      <c r="G19" s="286"/>
      <c r="H19" s="286"/>
      <c r="I19" s="286"/>
      <c r="J19" s="286"/>
      <c r="K19" s="286"/>
      <c r="L19" s="500"/>
      <c r="M19" s="514">
        <f t="shared" si="1"/>
        <v>0</v>
      </c>
      <c r="N19" s="286">
        <v>0</v>
      </c>
      <c r="O19" s="515">
        <f t="shared" si="2"/>
        <v>0</v>
      </c>
    </row>
    <row r="20" spans="1:15" ht="12" customHeight="1">
      <c r="A20" s="509">
        <v>12</v>
      </c>
      <c r="B20" s="891"/>
      <c r="C20" s="165" t="s">
        <v>122</v>
      </c>
      <c r="D20" s="165"/>
      <c r="E20" s="7">
        <v>3621.775</v>
      </c>
      <c r="F20" s="286"/>
      <c r="G20" s="286"/>
      <c r="H20" s="286"/>
      <c r="I20" s="286"/>
      <c r="J20" s="286"/>
      <c r="K20" s="286"/>
      <c r="L20" s="500"/>
      <c r="M20" s="514">
        <f t="shared" si="1"/>
        <v>3621.775</v>
      </c>
      <c r="N20" s="286">
        <v>3622</v>
      </c>
      <c r="O20" s="515">
        <f t="shared" si="2"/>
        <v>-0.22499999999990905</v>
      </c>
    </row>
    <row r="21" spans="1:15" ht="12" customHeight="1">
      <c r="A21" s="509">
        <v>13</v>
      </c>
      <c r="B21" s="891"/>
      <c r="C21" s="894" t="s">
        <v>942</v>
      </c>
      <c r="D21" s="518" t="s">
        <v>123</v>
      </c>
      <c r="E21" s="286">
        <v>7</v>
      </c>
      <c r="F21" s="286"/>
      <c r="G21" s="286"/>
      <c r="H21" s="286"/>
      <c r="I21" s="286"/>
      <c r="J21" s="286"/>
      <c r="K21" s="286"/>
      <c r="L21" s="500"/>
      <c r="M21" s="514">
        <f t="shared" si="1"/>
        <v>7</v>
      </c>
      <c r="N21" s="286">
        <v>7</v>
      </c>
      <c r="O21" s="515">
        <f t="shared" si="2"/>
        <v>0</v>
      </c>
    </row>
    <row r="22" spans="1:15" ht="12" customHeight="1">
      <c r="A22" s="509">
        <v>14</v>
      </c>
      <c r="B22" s="891"/>
      <c r="C22" s="896"/>
      <c r="D22" s="518" t="s">
        <v>121</v>
      </c>
      <c r="E22" s="286"/>
      <c r="F22" s="286"/>
      <c r="G22" s="286"/>
      <c r="H22" s="286"/>
      <c r="I22" s="286"/>
      <c r="J22" s="286"/>
      <c r="K22" s="286"/>
      <c r="L22" s="500"/>
      <c r="M22" s="514">
        <f t="shared" si="1"/>
        <v>0</v>
      </c>
      <c r="N22" s="286">
        <v>0</v>
      </c>
      <c r="O22" s="515">
        <f t="shared" si="2"/>
        <v>0</v>
      </c>
    </row>
    <row r="23" spans="1:15" ht="12" customHeight="1">
      <c r="A23" s="509">
        <v>15</v>
      </c>
      <c r="B23" s="891"/>
      <c r="C23" s="165" t="s">
        <v>124</v>
      </c>
      <c r="D23" s="165"/>
      <c r="E23" s="7">
        <v>14340</v>
      </c>
      <c r="F23" s="286"/>
      <c r="G23" s="286"/>
      <c r="H23" s="286"/>
      <c r="I23" s="286"/>
      <c r="J23" s="286"/>
      <c r="K23" s="286"/>
      <c r="L23" s="500"/>
      <c r="M23" s="514">
        <f t="shared" si="1"/>
        <v>14340</v>
      </c>
      <c r="N23" s="286">
        <v>14340</v>
      </c>
      <c r="O23" s="515">
        <f t="shared" si="2"/>
        <v>0</v>
      </c>
    </row>
    <row r="24" spans="1:15" ht="12" customHeight="1">
      <c r="A24" s="509">
        <v>16</v>
      </c>
      <c r="B24" s="891"/>
      <c r="C24" s="519" t="s">
        <v>125</v>
      </c>
      <c r="D24" s="519"/>
      <c r="E24" s="514">
        <f aca="true" t="shared" si="3" ref="E24:N24">SUM(E25:E32)</f>
        <v>0</v>
      </c>
      <c r="F24" s="520">
        <f t="shared" si="3"/>
        <v>0</v>
      </c>
      <c r="G24" s="520">
        <f t="shared" si="3"/>
        <v>0</v>
      </c>
      <c r="H24" s="520">
        <f>SUM(H25:H32)</f>
        <v>0</v>
      </c>
      <c r="I24" s="520">
        <f>SUM(I25:I32)</f>
        <v>0</v>
      </c>
      <c r="J24" s="520">
        <f t="shared" si="3"/>
        <v>0</v>
      </c>
      <c r="K24" s="520">
        <f t="shared" si="3"/>
        <v>0</v>
      </c>
      <c r="L24" s="520">
        <f t="shared" si="3"/>
        <v>0</v>
      </c>
      <c r="M24" s="520">
        <f t="shared" si="3"/>
        <v>0</v>
      </c>
      <c r="N24" s="520">
        <f t="shared" si="3"/>
        <v>0</v>
      </c>
      <c r="O24" s="515">
        <f>SUM(O25:O32)</f>
        <v>0</v>
      </c>
    </row>
    <row r="25" spans="1:15" ht="12" customHeight="1">
      <c r="A25" s="509">
        <v>17</v>
      </c>
      <c r="B25" s="891"/>
      <c r="C25" s="894" t="s">
        <v>883</v>
      </c>
      <c r="D25" s="503"/>
      <c r="E25" s="286"/>
      <c r="F25" s="286"/>
      <c r="G25" s="286"/>
      <c r="H25" s="286"/>
      <c r="I25" s="286"/>
      <c r="J25" s="286"/>
      <c r="K25" s="286"/>
      <c r="L25" s="500"/>
      <c r="M25" s="514">
        <f t="shared" si="1"/>
        <v>0</v>
      </c>
      <c r="N25" s="286"/>
      <c r="O25" s="515">
        <f t="shared" si="2"/>
        <v>0</v>
      </c>
    </row>
    <row r="26" spans="1:15" ht="12" customHeight="1">
      <c r="A26" s="509"/>
      <c r="B26" s="891"/>
      <c r="C26" s="897"/>
      <c r="D26" s="503"/>
      <c r="E26" s="286"/>
      <c r="F26" s="286"/>
      <c r="G26" s="286"/>
      <c r="H26" s="286"/>
      <c r="I26" s="286"/>
      <c r="J26" s="286"/>
      <c r="K26" s="286"/>
      <c r="L26" s="500"/>
      <c r="M26" s="514">
        <f t="shared" si="1"/>
        <v>0</v>
      </c>
      <c r="N26" s="286"/>
      <c r="O26" s="515">
        <f t="shared" si="2"/>
        <v>0</v>
      </c>
    </row>
    <row r="27" spans="1:15" ht="12" customHeight="1">
      <c r="A27" s="509"/>
      <c r="B27" s="891"/>
      <c r="C27" s="897"/>
      <c r="D27" s="503"/>
      <c r="E27" s="286"/>
      <c r="F27" s="286"/>
      <c r="G27" s="286"/>
      <c r="H27" s="286"/>
      <c r="I27" s="286"/>
      <c r="J27" s="286"/>
      <c r="K27" s="286"/>
      <c r="L27" s="500"/>
      <c r="M27" s="514">
        <f t="shared" si="1"/>
        <v>0</v>
      </c>
      <c r="N27" s="286"/>
      <c r="O27" s="515">
        <f t="shared" si="2"/>
        <v>0</v>
      </c>
    </row>
    <row r="28" spans="1:15" ht="12" customHeight="1">
      <c r="A28" s="509"/>
      <c r="B28" s="891"/>
      <c r="C28" s="897"/>
      <c r="D28" s="503"/>
      <c r="E28" s="286"/>
      <c r="F28" s="286"/>
      <c r="G28" s="286"/>
      <c r="H28" s="286"/>
      <c r="I28" s="286"/>
      <c r="J28" s="286"/>
      <c r="K28" s="286"/>
      <c r="L28" s="500"/>
      <c r="M28" s="514">
        <f t="shared" si="1"/>
        <v>0</v>
      </c>
      <c r="N28" s="286"/>
      <c r="O28" s="515">
        <f t="shared" si="2"/>
        <v>0</v>
      </c>
    </row>
    <row r="29" spans="1:15" ht="12" customHeight="1">
      <c r="A29" s="509"/>
      <c r="B29" s="891"/>
      <c r="C29" s="897"/>
      <c r="D29" s="503"/>
      <c r="E29" s="286"/>
      <c r="F29" s="286"/>
      <c r="G29" s="286"/>
      <c r="H29" s="286"/>
      <c r="I29" s="286"/>
      <c r="J29" s="286"/>
      <c r="K29" s="286"/>
      <c r="L29" s="500"/>
      <c r="M29" s="514">
        <f t="shared" si="1"/>
        <v>0</v>
      </c>
      <c r="N29" s="286"/>
      <c r="O29" s="515">
        <f t="shared" si="2"/>
        <v>0</v>
      </c>
    </row>
    <row r="30" spans="1:15" ht="12" customHeight="1">
      <c r="A30" s="509">
        <v>18</v>
      </c>
      <c r="B30" s="891"/>
      <c r="C30" s="895"/>
      <c r="D30" s="504"/>
      <c r="E30" s="286"/>
      <c r="F30" s="286"/>
      <c r="G30" s="286"/>
      <c r="H30" s="286"/>
      <c r="I30" s="286"/>
      <c r="J30" s="286"/>
      <c r="K30" s="286"/>
      <c r="L30" s="500"/>
      <c r="M30" s="514">
        <f t="shared" si="1"/>
        <v>0</v>
      </c>
      <c r="N30" s="286"/>
      <c r="O30" s="515">
        <f t="shared" si="2"/>
        <v>0</v>
      </c>
    </row>
    <row r="31" spans="1:15" ht="12" customHeight="1">
      <c r="A31" s="509">
        <v>19</v>
      </c>
      <c r="B31" s="891"/>
      <c r="C31" s="895"/>
      <c r="D31" s="504"/>
      <c r="E31" s="286"/>
      <c r="F31" s="286"/>
      <c r="G31" s="286"/>
      <c r="H31" s="286"/>
      <c r="I31" s="286"/>
      <c r="J31" s="286"/>
      <c r="K31" s="286"/>
      <c r="L31" s="500"/>
      <c r="M31" s="514">
        <f t="shared" si="1"/>
        <v>0</v>
      </c>
      <c r="N31" s="286"/>
      <c r="O31" s="515">
        <f t="shared" si="2"/>
        <v>0</v>
      </c>
    </row>
    <row r="32" spans="1:15" ht="12" customHeight="1" thickBot="1">
      <c r="A32" s="509">
        <v>20</v>
      </c>
      <c r="B32" s="892"/>
      <c r="C32" s="898"/>
      <c r="D32" s="505"/>
      <c r="E32" s="506"/>
      <c r="F32" s="506"/>
      <c r="G32" s="506"/>
      <c r="H32" s="506"/>
      <c r="I32" s="506"/>
      <c r="J32" s="506"/>
      <c r="K32" s="506"/>
      <c r="L32" s="507"/>
      <c r="M32" s="521">
        <f t="shared" si="1"/>
        <v>0</v>
      </c>
      <c r="N32" s="506"/>
      <c r="O32" s="522">
        <f t="shared" si="2"/>
        <v>0</v>
      </c>
    </row>
  </sheetData>
  <sheetProtection/>
  <mergeCells count="15">
    <mergeCell ref="B10:B32"/>
    <mergeCell ref="C10:D10"/>
    <mergeCell ref="C11:D11"/>
    <mergeCell ref="C17:C19"/>
    <mergeCell ref="C21:C22"/>
    <mergeCell ref="C25:C32"/>
    <mergeCell ref="O6:O8"/>
    <mergeCell ref="E7:E8"/>
    <mergeCell ref="F7:F8"/>
    <mergeCell ref="G7:L7"/>
    <mergeCell ref="M7:M8"/>
    <mergeCell ref="A6:A8"/>
    <mergeCell ref="B6:D8"/>
    <mergeCell ref="E6:M6"/>
    <mergeCell ref="N6:N8"/>
  </mergeCells>
  <printOptions/>
  <pageMargins left="0.46" right="0.31" top="1" bottom="1" header="0.4921259845" footer="0.4921259845"/>
  <pageSetup fitToHeight="1" fitToWidth="1" horizontalDpi="600" verticalDpi="600" orientation="landscape" paperSize="9" scale="77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A1" sqref="A1"/>
    </sheetView>
  </sheetViews>
  <sheetFormatPr defaultColWidth="9.33203125" defaultRowHeight="10.5"/>
  <cols>
    <col min="1" max="1" width="28.5" style="148" customWidth="1"/>
    <col min="2" max="9" width="17.16015625" style="148" customWidth="1"/>
    <col min="10" max="13" width="12.5" style="148" customWidth="1"/>
    <col min="14" max="14" width="13.83203125" style="148" customWidth="1"/>
    <col min="15" max="16384" width="9.33203125" style="148" customWidth="1"/>
  </cols>
  <sheetData>
    <row r="1" ht="10.5">
      <c r="A1" s="150" t="s">
        <v>138</v>
      </c>
    </row>
    <row r="3" ht="12" customHeight="1">
      <c r="A3" s="150" t="s">
        <v>129</v>
      </c>
    </row>
    <row r="4" ht="13.5" customHeight="1" thickBot="1">
      <c r="I4" s="256" t="s">
        <v>861</v>
      </c>
    </row>
    <row r="5" spans="1:9" ht="20.25" customHeight="1">
      <c r="A5" s="822" t="s">
        <v>130</v>
      </c>
      <c r="B5" s="899" t="s">
        <v>141</v>
      </c>
      <c r="C5" s="900" t="s">
        <v>150</v>
      </c>
      <c r="D5" s="829"/>
      <c r="E5" s="829"/>
      <c r="F5" s="829"/>
      <c r="G5" s="829"/>
      <c r="H5" s="829"/>
      <c r="I5" s="830"/>
    </row>
    <row r="6" spans="1:9" ht="20.25" customHeight="1" thickBot="1">
      <c r="A6" s="879"/>
      <c r="B6" s="884"/>
      <c r="C6" s="528" t="s">
        <v>132</v>
      </c>
      <c r="D6" s="529" t="s">
        <v>133</v>
      </c>
      <c r="E6" s="530" t="s">
        <v>134</v>
      </c>
      <c r="F6" s="529" t="s">
        <v>135</v>
      </c>
      <c r="G6" s="529" t="s">
        <v>136</v>
      </c>
      <c r="H6" s="529" t="s">
        <v>137</v>
      </c>
      <c r="I6" s="531" t="s">
        <v>878</v>
      </c>
    </row>
    <row r="7" spans="1:9" s="157" customFormat="1" ht="13.5" customHeight="1" thickBot="1">
      <c r="A7" s="532" t="s">
        <v>1133</v>
      </c>
      <c r="B7" s="533" t="s">
        <v>1134</v>
      </c>
      <c r="C7" s="533" t="s">
        <v>1135</v>
      </c>
      <c r="D7" s="155" t="s">
        <v>1136</v>
      </c>
      <c r="E7" s="196" t="s">
        <v>1137</v>
      </c>
      <c r="F7" s="155" t="s">
        <v>1138</v>
      </c>
      <c r="G7" s="155" t="s">
        <v>1139</v>
      </c>
      <c r="H7" s="155" t="s">
        <v>1140</v>
      </c>
      <c r="I7" s="156" t="s">
        <v>1141</v>
      </c>
    </row>
    <row r="8" spans="1:9" ht="13.5" customHeight="1">
      <c r="A8" s="525"/>
      <c r="B8" s="535"/>
      <c r="C8" s="535"/>
      <c r="D8" s="143"/>
      <c r="E8" s="536"/>
      <c r="F8" s="143"/>
      <c r="G8" s="143"/>
      <c r="H8" s="143"/>
      <c r="I8" s="537">
        <f aca="true" t="shared" si="0" ref="I8:I25">SUM(C8:H8)</f>
        <v>0</v>
      </c>
    </row>
    <row r="9" spans="1:9" ht="13.5" customHeight="1">
      <c r="A9" s="525"/>
      <c r="B9" s="535"/>
      <c r="C9" s="535"/>
      <c r="D9" s="143"/>
      <c r="E9" s="536"/>
      <c r="F9" s="143"/>
      <c r="G9" s="143"/>
      <c r="H9" s="143"/>
      <c r="I9" s="537">
        <f t="shared" si="0"/>
        <v>0</v>
      </c>
    </row>
    <row r="10" spans="1:9" ht="13.5" customHeight="1">
      <c r="A10" s="525"/>
      <c r="B10" s="535"/>
      <c r="C10" s="535"/>
      <c r="D10" s="143"/>
      <c r="E10" s="536"/>
      <c r="F10" s="143"/>
      <c r="G10" s="143"/>
      <c r="H10" s="143"/>
      <c r="I10" s="537">
        <f t="shared" si="0"/>
        <v>0</v>
      </c>
    </row>
    <row r="11" spans="1:9" ht="13.5" customHeight="1">
      <c r="A11" s="525"/>
      <c r="B11" s="535"/>
      <c r="C11" s="535"/>
      <c r="D11" s="143"/>
      <c r="E11" s="536"/>
      <c r="F11" s="143"/>
      <c r="G11" s="143"/>
      <c r="H11" s="143"/>
      <c r="I11" s="537">
        <f t="shared" si="0"/>
        <v>0</v>
      </c>
    </row>
    <row r="12" spans="1:9" ht="13.5" customHeight="1">
      <c r="A12" s="525"/>
      <c r="B12" s="535"/>
      <c r="C12" s="535"/>
      <c r="D12" s="143"/>
      <c r="E12" s="536"/>
      <c r="F12" s="143"/>
      <c r="G12" s="143"/>
      <c r="H12" s="143"/>
      <c r="I12" s="537">
        <f t="shared" si="0"/>
        <v>0</v>
      </c>
    </row>
    <row r="13" spans="1:9" ht="13.5" customHeight="1">
      <c r="A13" s="525"/>
      <c r="B13" s="535"/>
      <c r="C13" s="535"/>
      <c r="D13" s="143"/>
      <c r="E13" s="536"/>
      <c r="F13" s="143"/>
      <c r="G13" s="143"/>
      <c r="H13" s="143"/>
      <c r="I13" s="537">
        <f t="shared" si="0"/>
        <v>0</v>
      </c>
    </row>
    <row r="14" spans="1:9" ht="13.5" customHeight="1">
      <c r="A14" s="525"/>
      <c r="B14" s="535"/>
      <c r="C14" s="535"/>
      <c r="D14" s="143"/>
      <c r="E14" s="536"/>
      <c r="F14" s="143"/>
      <c r="G14" s="143"/>
      <c r="H14" s="143"/>
      <c r="I14" s="537">
        <f t="shared" si="0"/>
        <v>0</v>
      </c>
    </row>
    <row r="15" spans="1:9" ht="13.5" customHeight="1">
      <c r="A15" s="525"/>
      <c r="B15" s="535"/>
      <c r="C15" s="535"/>
      <c r="D15" s="143"/>
      <c r="E15" s="536"/>
      <c r="F15" s="143"/>
      <c r="G15" s="143"/>
      <c r="H15" s="143"/>
      <c r="I15" s="537">
        <f t="shared" si="0"/>
        <v>0</v>
      </c>
    </row>
    <row r="16" spans="1:9" ht="13.5" customHeight="1">
      <c r="A16" s="525"/>
      <c r="B16" s="535"/>
      <c r="C16" s="535"/>
      <c r="D16" s="143"/>
      <c r="E16" s="536"/>
      <c r="F16" s="143"/>
      <c r="G16" s="143"/>
      <c r="H16" s="143"/>
      <c r="I16" s="537">
        <f t="shared" si="0"/>
        <v>0</v>
      </c>
    </row>
    <row r="17" spans="1:9" ht="13.5" customHeight="1">
      <c r="A17" s="525"/>
      <c r="B17" s="535"/>
      <c r="C17" s="535"/>
      <c r="D17" s="143"/>
      <c r="E17" s="536"/>
      <c r="F17" s="143"/>
      <c r="G17" s="143"/>
      <c r="H17" s="143"/>
      <c r="I17" s="537">
        <f t="shared" si="0"/>
        <v>0</v>
      </c>
    </row>
    <row r="18" spans="1:9" ht="13.5" customHeight="1">
      <c r="A18" s="525"/>
      <c r="B18" s="535"/>
      <c r="C18" s="535"/>
      <c r="D18" s="143"/>
      <c r="E18" s="536"/>
      <c r="F18" s="143"/>
      <c r="G18" s="143"/>
      <c r="H18" s="143"/>
      <c r="I18" s="537">
        <f t="shared" si="0"/>
        <v>0</v>
      </c>
    </row>
    <row r="19" spans="1:9" ht="13.5" customHeight="1">
      <c r="A19" s="525"/>
      <c r="B19" s="535"/>
      <c r="C19" s="535"/>
      <c r="D19" s="143"/>
      <c r="E19" s="536"/>
      <c r="F19" s="143"/>
      <c r="G19" s="143"/>
      <c r="H19" s="143"/>
      <c r="I19" s="537">
        <f t="shared" si="0"/>
        <v>0</v>
      </c>
    </row>
    <row r="20" spans="1:9" ht="13.5" customHeight="1">
      <c r="A20" s="525"/>
      <c r="B20" s="535"/>
      <c r="C20" s="535"/>
      <c r="D20" s="143"/>
      <c r="E20" s="536"/>
      <c r="F20" s="143"/>
      <c r="G20" s="143"/>
      <c r="H20" s="143"/>
      <c r="I20" s="537">
        <f t="shared" si="0"/>
        <v>0</v>
      </c>
    </row>
    <row r="21" spans="1:9" ht="13.5" customHeight="1">
      <c r="A21" s="525"/>
      <c r="B21" s="535"/>
      <c r="C21" s="535"/>
      <c r="D21" s="143"/>
      <c r="E21" s="536"/>
      <c r="F21" s="143"/>
      <c r="G21" s="143"/>
      <c r="H21" s="143"/>
      <c r="I21" s="537">
        <f t="shared" si="0"/>
        <v>0</v>
      </c>
    </row>
    <row r="22" spans="1:9" ht="13.5" customHeight="1">
      <c r="A22" s="526"/>
      <c r="B22" s="538"/>
      <c r="C22" s="538"/>
      <c r="D22" s="144"/>
      <c r="E22" s="539"/>
      <c r="F22" s="144"/>
      <c r="G22" s="144"/>
      <c r="H22" s="144"/>
      <c r="I22" s="537">
        <f t="shared" si="0"/>
        <v>0</v>
      </c>
    </row>
    <row r="23" spans="1:9" ht="13.5" customHeight="1">
      <c r="A23" s="526"/>
      <c r="B23" s="538"/>
      <c r="C23" s="538"/>
      <c r="D23" s="144"/>
      <c r="E23" s="539"/>
      <c r="F23" s="144"/>
      <c r="G23" s="144"/>
      <c r="H23" s="144"/>
      <c r="I23" s="537">
        <f t="shared" si="0"/>
        <v>0</v>
      </c>
    </row>
    <row r="24" spans="1:9" ht="13.5" customHeight="1">
      <c r="A24" s="526"/>
      <c r="B24" s="538"/>
      <c r="C24" s="538"/>
      <c r="D24" s="144"/>
      <c r="E24" s="539"/>
      <c r="F24" s="144"/>
      <c r="G24" s="144"/>
      <c r="H24" s="144"/>
      <c r="I24" s="537">
        <f t="shared" si="0"/>
        <v>0</v>
      </c>
    </row>
    <row r="25" spans="1:9" ht="13.5" customHeight="1" thickBot="1">
      <c r="A25" s="527"/>
      <c r="B25" s="540"/>
      <c r="C25" s="540"/>
      <c r="D25" s="541"/>
      <c r="E25" s="542"/>
      <c r="F25" s="541"/>
      <c r="G25" s="541"/>
      <c r="H25" s="541"/>
      <c r="I25" s="537">
        <f t="shared" si="0"/>
        <v>0</v>
      </c>
    </row>
    <row r="26" spans="1:9" ht="12.75" customHeight="1" thickBot="1">
      <c r="A26" s="534" t="s">
        <v>878</v>
      </c>
      <c r="B26" s="543">
        <f>SUM(B8:B25)</f>
        <v>0</v>
      </c>
      <c r="C26" s="543">
        <f aca="true" t="shared" si="1" ref="C26:I26">SUM(C8:C25)</f>
        <v>0</v>
      </c>
      <c r="D26" s="543">
        <f t="shared" si="1"/>
        <v>0</v>
      </c>
      <c r="E26" s="543">
        <f t="shared" si="1"/>
        <v>0</v>
      </c>
      <c r="F26" s="543">
        <f t="shared" si="1"/>
        <v>0</v>
      </c>
      <c r="G26" s="543">
        <f t="shared" si="1"/>
        <v>0</v>
      </c>
      <c r="H26" s="543">
        <f t="shared" si="1"/>
        <v>0</v>
      </c>
      <c r="I26" s="543">
        <f t="shared" si="1"/>
        <v>0</v>
      </c>
    </row>
    <row r="28" ht="10.5">
      <c r="A28" s="148" t="s">
        <v>140</v>
      </c>
    </row>
    <row r="29" ht="10.5">
      <c r="A29" s="148" t="s">
        <v>139</v>
      </c>
    </row>
    <row r="30" spans="2:13" ht="10.5">
      <c r="B30" s="201"/>
      <c r="C30" s="201"/>
      <c r="D30" s="201"/>
      <c r="E30" s="201"/>
      <c r="F30" s="201"/>
      <c r="G30" s="201"/>
      <c r="H30" s="201"/>
      <c r="I30" s="201"/>
      <c r="J30" s="201"/>
      <c r="M30" s="201"/>
    </row>
    <row r="31" spans="2:13" ht="10.5">
      <c r="B31" s="201"/>
      <c r="C31" s="201"/>
      <c r="D31" s="201"/>
      <c r="E31" s="201"/>
      <c r="F31" s="201"/>
      <c r="G31" s="201"/>
      <c r="H31" s="201"/>
      <c r="I31" s="201"/>
      <c r="J31" s="201"/>
      <c r="M31" s="201"/>
    </row>
    <row r="32" spans="2:13" ht="10.5">
      <c r="B32" s="201"/>
      <c r="C32" s="201"/>
      <c r="D32" s="201"/>
      <c r="E32" s="201"/>
      <c r="F32" s="201"/>
      <c r="G32" s="201"/>
      <c r="H32" s="201"/>
      <c r="I32" s="201"/>
      <c r="J32" s="201"/>
      <c r="M32" s="201"/>
    </row>
    <row r="33" spans="2:13" ht="10.5">
      <c r="B33" s="201"/>
      <c r="C33" s="201"/>
      <c r="D33" s="201"/>
      <c r="E33" s="201"/>
      <c r="F33" s="201"/>
      <c r="G33" s="201"/>
      <c r="H33" s="201"/>
      <c r="I33" s="201"/>
      <c r="J33" s="201"/>
      <c r="M33" s="201"/>
    </row>
    <row r="34" spans="2:13" ht="10.5"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</row>
  </sheetData>
  <sheetProtection sheet="1" objects="1" scenarios="1"/>
  <mergeCells count="3">
    <mergeCell ref="A5:A6"/>
    <mergeCell ref="B5:B6"/>
    <mergeCell ref="C5:I5"/>
  </mergeCells>
  <printOptions/>
  <pageMargins left="0.67" right="0.75" top="1" bottom="1" header="0.4921259845" footer="0.4921259845"/>
  <pageSetup fitToHeight="1" fitToWidth="1" horizontalDpi="600" verticalDpi="600" orientation="landscape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 topLeftCell="A1">
      <selection activeCell="A1" sqref="A1"/>
    </sheetView>
  </sheetViews>
  <sheetFormatPr defaultColWidth="9.33203125" defaultRowHeight="10.5"/>
  <cols>
    <col min="1" max="1" width="26.83203125" style="148" customWidth="1"/>
    <col min="2" max="2" width="16" style="148" customWidth="1"/>
    <col min="3" max="8" width="17.5" style="148" customWidth="1"/>
    <col min="9" max="9" width="16" style="148" customWidth="1"/>
    <col min="10" max="10" width="9.5" style="148" customWidth="1"/>
    <col min="11" max="11" width="9.33203125" style="148" customWidth="1"/>
    <col min="12" max="12" width="11" style="148" customWidth="1"/>
    <col min="13" max="13" width="9.83203125" style="148" customWidth="1"/>
    <col min="14" max="16384" width="9.33203125" style="148" customWidth="1"/>
  </cols>
  <sheetData>
    <row r="1" s="150" customFormat="1" ht="10.5">
      <c r="A1" s="150" t="s">
        <v>148</v>
      </c>
    </row>
    <row r="2" ht="8.25" customHeight="1"/>
    <row r="3" spans="1:8" ht="10.5">
      <c r="A3" s="901" t="s">
        <v>142</v>
      </c>
      <c r="B3" s="902"/>
      <c r="C3" s="544"/>
      <c r="H3" s="152"/>
    </row>
    <row r="4" spans="1:9" ht="10.5">
      <c r="A4" s="201"/>
      <c r="B4" s="201"/>
      <c r="C4" s="201"/>
      <c r="D4" s="201"/>
      <c r="E4" s="201"/>
      <c r="F4" s="201"/>
      <c r="G4" s="201"/>
      <c r="H4" s="201"/>
      <c r="I4" s="201"/>
    </row>
    <row r="5" spans="1:9" ht="11.25" thickBot="1">
      <c r="A5" s="201"/>
      <c r="B5" s="201"/>
      <c r="C5" s="201"/>
      <c r="D5" s="201"/>
      <c r="E5" s="201"/>
      <c r="F5" s="201"/>
      <c r="G5" s="201"/>
      <c r="H5" s="201"/>
      <c r="I5" s="153" t="s">
        <v>861</v>
      </c>
    </row>
    <row r="6" spans="1:9" ht="39" customHeight="1">
      <c r="A6" s="822" t="s">
        <v>143</v>
      </c>
      <c r="B6" s="899" t="s">
        <v>149</v>
      </c>
      <c r="C6" s="900" t="s">
        <v>131</v>
      </c>
      <c r="D6" s="829"/>
      <c r="E6" s="829"/>
      <c r="F6" s="829"/>
      <c r="G6" s="829"/>
      <c r="H6" s="829"/>
      <c r="I6" s="830"/>
    </row>
    <row r="7" spans="1:9" ht="21.75" thickBot="1">
      <c r="A7" s="879"/>
      <c r="B7" s="884"/>
      <c r="C7" s="528" t="s">
        <v>132</v>
      </c>
      <c r="D7" s="529" t="s">
        <v>133</v>
      </c>
      <c r="E7" s="530" t="s">
        <v>144</v>
      </c>
      <c r="F7" s="529" t="s">
        <v>135</v>
      </c>
      <c r="G7" s="529" t="s">
        <v>136</v>
      </c>
      <c r="H7" s="529" t="s">
        <v>137</v>
      </c>
      <c r="I7" s="531" t="s">
        <v>878</v>
      </c>
    </row>
    <row r="8" spans="1:9" ht="11.25" thickBot="1">
      <c r="A8" s="532" t="s">
        <v>1133</v>
      </c>
      <c r="B8" s="533" t="s">
        <v>1134</v>
      </c>
      <c r="C8" s="533" t="s">
        <v>1135</v>
      </c>
      <c r="D8" s="155" t="s">
        <v>1136</v>
      </c>
      <c r="E8" s="196" t="s">
        <v>1137</v>
      </c>
      <c r="F8" s="155" t="s">
        <v>1138</v>
      </c>
      <c r="G8" s="155" t="s">
        <v>1139</v>
      </c>
      <c r="H8" s="155" t="s">
        <v>1140</v>
      </c>
      <c r="I8" s="156" t="s">
        <v>1141</v>
      </c>
    </row>
    <row r="9" spans="1:14" ht="13.5" customHeight="1">
      <c r="A9" s="526"/>
      <c r="B9" s="538"/>
      <c r="C9" s="538"/>
      <c r="D9" s="144"/>
      <c r="E9" s="539"/>
      <c r="F9" s="144"/>
      <c r="G9" s="144"/>
      <c r="H9" s="144"/>
      <c r="I9" s="545">
        <f>SUM(C9:H9)</f>
        <v>0</v>
      </c>
      <c r="J9" s="546"/>
      <c r="K9" s="546"/>
      <c r="L9" s="546"/>
      <c r="M9" s="546"/>
      <c r="N9" s="546"/>
    </row>
    <row r="10" spans="1:14" ht="13.5" customHeight="1">
      <c r="A10" s="526"/>
      <c r="B10" s="538"/>
      <c r="C10" s="538"/>
      <c r="D10" s="144"/>
      <c r="E10" s="539"/>
      <c r="F10" s="144"/>
      <c r="G10" s="144"/>
      <c r="H10" s="144"/>
      <c r="I10" s="545">
        <f aca="true" t="shared" si="0" ref="I10:I28">SUM(C10:H10)</f>
        <v>0</v>
      </c>
      <c r="J10" s="546"/>
      <c r="K10" s="546"/>
      <c r="L10" s="546"/>
      <c r="M10" s="546"/>
      <c r="N10" s="546"/>
    </row>
    <row r="11" spans="1:14" ht="13.5" customHeight="1">
      <c r="A11" s="526"/>
      <c r="B11" s="538"/>
      <c r="C11" s="538"/>
      <c r="D11" s="144"/>
      <c r="E11" s="539"/>
      <c r="F11" s="144"/>
      <c r="G11" s="144"/>
      <c r="H11" s="144"/>
      <c r="I11" s="545">
        <f t="shared" si="0"/>
        <v>0</v>
      </c>
      <c r="J11" s="546"/>
      <c r="K11" s="546"/>
      <c r="L11" s="546"/>
      <c r="M11" s="546"/>
      <c r="N11" s="546"/>
    </row>
    <row r="12" spans="1:14" ht="13.5" customHeight="1">
      <c r="A12" s="526"/>
      <c r="B12" s="538"/>
      <c r="C12" s="538"/>
      <c r="D12" s="144"/>
      <c r="E12" s="539"/>
      <c r="F12" s="144"/>
      <c r="G12" s="144"/>
      <c r="H12" s="144"/>
      <c r="I12" s="545">
        <f t="shared" si="0"/>
        <v>0</v>
      </c>
      <c r="J12" s="546"/>
      <c r="K12" s="546"/>
      <c r="L12" s="546"/>
      <c r="M12" s="546"/>
      <c r="N12" s="546"/>
    </row>
    <row r="13" spans="1:14" ht="13.5" customHeight="1">
      <c r="A13" s="526"/>
      <c r="B13" s="538"/>
      <c r="C13" s="538"/>
      <c r="D13" s="144"/>
      <c r="E13" s="539"/>
      <c r="F13" s="144"/>
      <c r="G13" s="144"/>
      <c r="H13" s="144"/>
      <c r="I13" s="545">
        <f t="shared" si="0"/>
        <v>0</v>
      </c>
      <c r="J13" s="546"/>
      <c r="K13" s="546"/>
      <c r="L13" s="546"/>
      <c r="M13" s="546"/>
      <c r="N13" s="546"/>
    </row>
    <row r="14" spans="1:14" ht="13.5" customHeight="1">
      <c r="A14" s="526"/>
      <c r="B14" s="538"/>
      <c r="C14" s="538"/>
      <c r="D14" s="144"/>
      <c r="E14" s="539"/>
      <c r="F14" s="144"/>
      <c r="G14" s="144"/>
      <c r="H14" s="144"/>
      <c r="I14" s="545">
        <f t="shared" si="0"/>
        <v>0</v>
      </c>
      <c r="J14" s="546"/>
      <c r="K14" s="546"/>
      <c r="L14" s="546"/>
      <c r="M14" s="546"/>
      <c r="N14" s="546"/>
    </row>
    <row r="15" spans="1:14" ht="13.5" customHeight="1">
      <c r="A15" s="526"/>
      <c r="B15" s="538"/>
      <c r="C15" s="538"/>
      <c r="D15" s="144"/>
      <c r="E15" s="539"/>
      <c r="F15" s="144"/>
      <c r="G15" s="144"/>
      <c r="H15" s="144"/>
      <c r="I15" s="545">
        <f t="shared" si="0"/>
        <v>0</v>
      </c>
      <c r="J15" s="546"/>
      <c r="K15" s="546"/>
      <c r="L15" s="546"/>
      <c r="M15" s="546"/>
      <c r="N15" s="546"/>
    </row>
    <row r="16" spans="1:14" ht="13.5" customHeight="1">
      <c r="A16" s="526"/>
      <c r="B16" s="538"/>
      <c r="C16" s="538"/>
      <c r="D16" s="144"/>
      <c r="E16" s="539"/>
      <c r="F16" s="144"/>
      <c r="G16" s="144"/>
      <c r="H16" s="144"/>
      <c r="I16" s="545">
        <f t="shared" si="0"/>
        <v>0</v>
      </c>
      <c r="J16" s="546"/>
      <c r="K16" s="546"/>
      <c r="L16" s="546"/>
      <c r="M16" s="546"/>
      <c r="N16" s="546"/>
    </row>
    <row r="17" spans="1:14" ht="13.5" customHeight="1">
      <c r="A17" s="526"/>
      <c r="B17" s="538"/>
      <c r="C17" s="538"/>
      <c r="D17" s="144"/>
      <c r="E17" s="539"/>
      <c r="F17" s="144"/>
      <c r="G17" s="144"/>
      <c r="H17" s="144"/>
      <c r="I17" s="545">
        <f t="shared" si="0"/>
        <v>0</v>
      </c>
      <c r="J17" s="546"/>
      <c r="K17" s="546"/>
      <c r="L17" s="546"/>
      <c r="M17" s="546"/>
      <c r="N17" s="546"/>
    </row>
    <row r="18" spans="1:14" ht="13.5" customHeight="1">
      <c r="A18" s="526"/>
      <c r="B18" s="538"/>
      <c r="C18" s="538"/>
      <c r="D18" s="144"/>
      <c r="E18" s="539"/>
      <c r="F18" s="144"/>
      <c r="G18" s="144"/>
      <c r="H18" s="144"/>
      <c r="I18" s="545">
        <f t="shared" si="0"/>
        <v>0</v>
      </c>
      <c r="J18" s="546"/>
      <c r="K18" s="546"/>
      <c r="L18" s="546"/>
      <c r="M18" s="546"/>
      <c r="N18" s="546"/>
    </row>
    <row r="19" spans="1:14" ht="13.5" customHeight="1">
      <c r="A19" s="526"/>
      <c r="B19" s="538"/>
      <c r="C19" s="538"/>
      <c r="D19" s="144"/>
      <c r="E19" s="539"/>
      <c r="F19" s="144"/>
      <c r="G19" s="144"/>
      <c r="H19" s="144"/>
      <c r="I19" s="545">
        <f t="shared" si="0"/>
        <v>0</v>
      </c>
      <c r="J19" s="546"/>
      <c r="K19" s="546"/>
      <c r="L19" s="546"/>
      <c r="M19" s="546"/>
      <c r="N19" s="546"/>
    </row>
    <row r="20" spans="1:14" ht="13.5" customHeight="1">
      <c r="A20" s="526"/>
      <c r="B20" s="538"/>
      <c r="C20" s="538"/>
      <c r="D20" s="144"/>
      <c r="E20" s="539"/>
      <c r="F20" s="144"/>
      <c r="G20" s="144"/>
      <c r="H20" s="144"/>
      <c r="I20" s="545">
        <f t="shared" si="0"/>
        <v>0</v>
      </c>
      <c r="J20" s="546"/>
      <c r="K20" s="546"/>
      <c r="L20" s="546"/>
      <c r="M20" s="546"/>
      <c r="N20" s="546"/>
    </row>
    <row r="21" spans="1:14" ht="13.5" customHeight="1">
      <c r="A21" s="526"/>
      <c r="B21" s="538"/>
      <c r="C21" s="538"/>
      <c r="D21" s="144"/>
      <c r="E21" s="539"/>
      <c r="F21" s="144"/>
      <c r="G21" s="144"/>
      <c r="H21" s="144"/>
      <c r="I21" s="545">
        <f t="shared" si="0"/>
        <v>0</v>
      </c>
      <c r="J21" s="546"/>
      <c r="K21" s="546"/>
      <c r="L21" s="546"/>
      <c r="M21" s="546"/>
      <c r="N21" s="546"/>
    </row>
    <row r="22" spans="1:14" ht="13.5" customHeight="1">
      <c r="A22" s="526"/>
      <c r="B22" s="538"/>
      <c r="C22" s="538"/>
      <c r="D22" s="144"/>
      <c r="E22" s="539"/>
      <c r="F22" s="144"/>
      <c r="G22" s="144"/>
      <c r="H22" s="144"/>
      <c r="I22" s="545">
        <f t="shared" si="0"/>
        <v>0</v>
      </c>
      <c r="J22" s="546"/>
      <c r="K22" s="546"/>
      <c r="L22" s="546"/>
      <c r="M22" s="546"/>
      <c r="N22" s="546"/>
    </row>
    <row r="23" spans="1:14" ht="13.5" customHeight="1">
      <c r="A23" s="526"/>
      <c r="B23" s="538"/>
      <c r="C23" s="538"/>
      <c r="D23" s="144"/>
      <c r="E23" s="539"/>
      <c r="F23" s="144"/>
      <c r="G23" s="144"/>
      <c r="H23" s="144"/>
      <c r="I23" s="545">
        <f t="shared" si="0"/>
        <v>0</v>
      </c>
      <c r="J23" s="546"/>
      <c r="K23" s="546"/>
      <c r="L23" s="546"/>
      <c r="M23" s="546"/>
      <c r="N23" s="546"/>
    </row>
    <row r="24" spans="1:14" ht="13.5" customHeight="1">
      <c r="A24" s="526"/>
      <c r="B24" s="538"/>
      <c r="C24" s="538"/>
      <c r="D24" s="144"/>
      <c r="E24" s="539"/>
      <c r="F24" s="144"/>
      <c r="G24" s="144"/>
      <c r="H24" s="144"/>
      <c r="I24" s="545">
        <f t="shared" si="0"/>
        <v>0</v>
      </c>
      <c r="J24" s="546"/>
      <c r="K24" s="546"/>
      <c r="L24" s="546"/>
      <c r="M24" s="546"/>
      <c r="N24" s="546"/>
    </row>
    <row r="25" spans="1:14" ht="13.5" customHeight="1">
      <c r="A25" s="526"/>
      <c r="B25" s="538"/>
      <c r="C25" s="538"/>
      <c r="D25" s="144"/>
      <c r="E25" s="539"/>
      <c r="F25" s="144"/>
      <c r="G25" s="144"/>
      <c r="H25" s="144"/>
      <c r="I25" s="545">
        <f t="shared" si="0"/>
        <v>0</v>
      </c>
      <c r="J25" s="546"/>
      <c r="K25" s="546"/>
      <c r="L25" s="546"/>
      <c r="M25" s="546"/>
      <c r="N25" s="546"/>
    </row>
    <row r="26" spans="1:14" ht="13.5" customHeight="1">
      <c r="A26" s="526"/>
      <c r="B26" s="538"/>
      <c r="C26" s="538"/>
      <c r="D26" s="144"/>
      <c r="E26" s="539"/>
      <c r="F26" s="144"/>
      <c r="G26" s="144"/>
      <c r="H26" s="144"/>
      <c r="I26" s="545">
        <f t="shared" si="0"/>
        <v>0</v>
      </c>
      <c r="J26" s="546"/>
      <c r="K26" s="546"/>
      <c r="L26" s="546"/>
      <c r="M26" s="546"/>
      <c r="N26" s="546"/>
    </row>
    <row r="27" spans="1:14" ht="13.5" customHeight="1">
      <c r="A27" s="526"/>
      <c r="B27" s="538"/>
      <c r="C27" s="538"/>
      <c r="D27" s="144"/>
      <c r="E27" s="539"/>
      <c r="F27" s="144"/>
      <c r="G27" s="144"/>
      <c r="H27" s="144"/>
      <c r="I27" s="545">
        <f t="shared" si="0"/>
        <v>0</v>
      </c>
      <c r="J27" s="546"/>
      <c r="K27" s="546"/>
      <c r="L27" s="546"/>
      <c r="M27" s="546"/>
      <c r="N27" s="546"/>
    </row>
    <row r="28" spans="1:9" ht="13.5" customHeight="1" thickBot="1">
      <c r="A28" s="527"/>
      <c r="B28" s="540"/>
      <c r="C28" s="540"/>
      <c r="D28" s="541"/>
      <c r="E28" s="542"/>
      <c r="F28" s="541"/>
      <c r="G28" s="541"/>
      <c r="H28" s="541"/>
      <c r="I28" s="545">
        <f t="shared" si="0"/>
        <v>0</v>
      </c>
    </row>
    <row r="29" spans="1:9" ht="13.5" customHeight="1" thickBot="1">
      <c r="A29" s="534" t="s">
        <v>878</v>
      </c>
      <c r="B29" s="543">
        <f>SUM(B9:B28)</f>
        <v>0</v>
      </c>
      <c r="C29" s="543">
        <f aca="true" t="shared" si="1" ref="C29:H29">SUM(C9:C28)</f>
        <v>0</v>
      </c>
      <c r="D29" s="543">
        <f t="shared" si="1"/>
        <v>0</v>
      </c>
      <c r="E29" s="543">
        <f t="shared" si="1"/>
        <v>0</v>
      </c>
      <c r="F29" s="543">
        <f t="shared" si="1"/>
        <v>0</v>
      </c>
      <c r="G29" s="543">
        <f t="shared" si="1"/>
        <v>0</v>
      </c>
      <c r="H29" s="543">
        <f t="shared" si="1"/>
        <v>0</v>
      </c>
      <c r="I29" s="547">
        <v>0</v>
      </c>
    </row>
    <row r="32" ht="10.5">
      <c r="A32" s="148" t="s">
        <v>145</v>
      </c>
    </row>
    <row r="33" ht="10.5">
      <c r="A33" s="201" t="s">
        <v>151</v>
      </c>
    </row>
    <row r="34" ht="10.5">
      <c r="A34" s="201" t="s">
        <v>146</v>
      </c>
    </row>
    <row r="35" ht="10.5">
      <c r="A35" s="201" t="s">
        <v>147</v>
      </c>
    </row>
  </sheetData>
  <sheetProtection sheet="1" objects="1" scenarios="1"/>
  <mergeCells count="4">
    <mergeCell ref="A3:B3"/>
    <mergeCell ref="A6:A7"/>
    <mergeCell ref="B6:B7"/>
    <mergeCell ref="C6:I6"/>
  </mergeCells>
  <printOptions/>
  <pageMargins left="0.7" right="0.58" top="0.72" bottom="0.73" header="0.4921259845" footer="0.4921259845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pane ySplit="2" topLeftCell="BM9" activePane="bottomLeft" state="frozen"/>
      <selection pane="topLeft" activeCell="A1" sqref="A1"/>
      <selection pane="bottomLeft" activeCell="A11" sqref="A11"/>
    </sheetView>
  </sheetViews>
  <sheetFormatPr defaultColWidth="9.33203125" defaultRowHeight="10.5"/>
  <cols>
    <col min="1" max="1" width="63.16015625" style="0" customWidth="1"/>
    <col min="2" max="7" width="10" style="0" customWidth="1"/>
    <col min="8" max="8" width="83.16015625" style="0" customWidth="1"/>
  </cols>
  <sheetData>
    <row r="1" spans="5:8" s="12" customFormat="1" ht="13.5" customHeight="1">
      <c r="E1" s="903" t="s">
        <v>513</v>
      </c>
      <c r="F1" s="904"/>
      <c r="G1" s="905"/>
      <c r="H1" s="709"/>
    </row>
    <row r="2" spans="1:8" s="12" customFormat="1" ht="18" customHeight="1">
      <c r="A2" s="714" t="s">
        <v>946</v>
      </c>
      <c r="B2" s="715" t="s">
        <v>509</v>
      </c>
      <c r="C2" s="715" t="s">
        <v>510</v>
      </c>
      <c r="D2" s="715" t="s">
        <v>511</v>
      </c>
      <c r="E2" s="713" t="s">
        <v>514</v>
      </c>
      <c r="F2" s="713" t="s">
        <v>515</v>
      </c>
      <c r="G2" s="713" t="s">
        <v>516</v>
      </c>
      <c r="H2" s="712" t="s">
        <v>709</v>
      </c>
    </row>
    <row r="3" spans="1:8" s="12" customFormat="1" ht="13.5" customHeight="1">
      <c r="A3" s="250" t="s">
        <v>508</v>
      </c>
      <c r="B3" s="708">
        <f>'tab 1.4'!B6</f>
        <v>2716</v>
      </c>
      <c r="C3" s="708">
        <f>'tab 1.2'!D92</f>
        <v>2715.7600000000384</v>
      </c>
      <c r="D3" s="250"/>
      <c r="E3" s="711">
        <f aca="true" t="shared" si="0" ref="E3:E66">ROUND(B3,0)-ROUND(C3,0)</f>
        <v>0</v>
      </c>
      <c r="F3" s="711">
        <f aca="true" t="shared" si="1" ref="F3:F66">IF(D3="","",ROUND(B3,0)-ROUND(D3,0))</f>
      </c>
      <c r="G3" s="711">
        <f aca="true" t="shared" si="2" ref="G3:G66">IF(D3="","",ROUND(C3,0)-ROUND(D3,0))</f>
      </c>
      <c r="H3" s="716"/>
    </row>
    <row r="4" spans="1:8" s="12" customFormat="1" ht="13.5" customHeight="1">
      <c r="A4" s="250" t="s">
        <v>512</v>
      </c>
      <c r="B4" s="708">
        <f>'tab 1.4'!C6</f>
        <v>686</v>
      </c>
      <c r="C4" s="708">
        <f>'tab 1.2'!E92</f>
        <v>686.71</v>
      </c>
      <c r="D4" s="250"/>
      <c r="E4" s="711">
        <f t="shared" si="0"/>
        <v>-1</v>
      </c>
      <c r="F4" s="711">
        <f t="shared" si="1"/>
      </c>
      <c r="G4" s="711">
        <f t="shared" si="2"/>
      </c>
      <c r="H4" s="716"/>
    </row>
    <row r="5" spans="1:8" s="12" customFormat="1" ht="13.5" customHeight="1">
      <c r="A5" s="250" t="s">
        <v>859</v>
      </c>
      <c r="B5" s="708">
        <f>'tab 1.4'!D6</f>
        <v>3402</v>
      </c>
      <c r="C5" s="708">
        <f>'tab 1.1'!E99</f>
        <v>3402.49</v>
      </c>
      <c r="D5" s="708">
        <f>'tab 1.2'!D96</f>
        <v>3402.4700000000385</v>
      </c>
      <c r="E5" s="711">
        <f t="shared" si="0"/>
        <v>0</v>
      </c>
      <c r="F5" s="711">
        <f t="shared" si="1"/>
        <v>0</v>
      </c>
      <c r="G5" s="711">
        <f t="shared" si="2"/>
        <v>0</v>
      </c>
      <c r="H5" s="716"/>
    </row>
    <row r="6" spans="1:8" s="12" customFormat="1" ht="13.5" customHeight="1">
      <c r="A6" s="250" t="s">
        <v>947</v>
      </c>
      <c r="B6" s="708">
        <f>'tab 1.4.1'!H6</f>
        <v>-494</v>
      </c>
      <c r="C6" s="708">
        <f>'tab 1.1'!E101</f>
        <v>-494.08</v>
      </c>
      <c r="D6" s="250"/>
      <c r="E6" s="711">
        <f t="shared" si="0"/>
        <v>0</v>
      </c>
      <c r="F6" s="711">
        <f t="shared" si="1"/>
      </c>
      <c r="G6" s="711">
        <f t="shared" si="2"/>
      </c>
      <c r="H6" s="716"/>
    </row>
    <row r="7" spans="1:8" s="12" customFormat="1" ht="13.5" customHeight="1">
      <c r="A7" s="250" t="s">
        <v>334</v>
      </c>
      <c r="B7" s="708">
        <f>'tab 1.3'!L35</f>
        <v>100859</v>
      </c>
      <c r="C7" s="708">
        <f>'tab 2.1'!C9</f>
        <v>0</v>
      </c>
      <c r="D7" s="710"/>
      <c r="E7" s="711">
        <f t="shared" si="0"/>
        <v>100859</v>
      </c>
      <c r="F7" s="711">
        <f t="shared" si="1"/>
      </c>
      <c r="G7" s="711">
        <f t="shared" si="2"/>
      </c>
      <c r="H7" s="716"/>
    </row>
    <row r="8" spans="1:8" s="12" customFormat="1" ht="13.5" customHeight="1">
      <c r="A8" s="250" t="s">
        <v>336</v>
      </c>
      <c r="B8" s="708">
        <f>'tab 2.1'!E11</f>
        <v>0</v>
      </c>
      <c r="C8" s="708">
        <f>'tab 6.1'!H37/1000</f>
        <v>0</v>
      </c>
      <c r="D8" s="710"/>
      <c r="E8" s="711">
        <f t="shared" si="0"/>
        <v>0</v>
      </c>
      <c r="F8" s="711">
        <f t="shared" si="1"/>
      </c>
      <c r="G8" s="711">
        <f t="shared" si="2"/>
      </c>
      <c r="H8" s="716"/>
    </row>
    <row r="9" spans="1:8" s="12" customFormat="1" ht="13.5" customHeight="1">
      <c r="A9" s="250" t="s">
        <v>335</v>
      </c>
      <c r="B9" s="708">
        <f>'tab 2.1'!C12</f>
        <v>0</v>
      </c>
      <c r="C9" s="708">
        <f>'tab 1.3'!L18</f>
        <v>2583</v>
      </c>
      <c r="D9" s="710"/>
      <c r="E9" s="711">
        <f t="shared" si="0"/>
        <v>-2583</v>
      </c>
      <c r="F9" s="711">
        <f t="shared" si="1"/>
      </c>
      <c r="G9" s="711">
        <f t="shared" si="2"/>
      </c>
      <c r="H9" s="716"/>
    </row>
    <row r="10" spans="1:8" s="12" customFormat="1" ht="13.5" customHeight="1">
      <c r="A10" s="250" t="s">
        <v>337</v>
      </c>
      <c r="B10" s="708">
        <f>'tab 2.1'!J12</f>
        <v>58039</v>
      </c>
      <c r="C10" s="708">
        <f>'tab 1.3'!L11</f>
        <v>55785</v>
      </c>
      <c r="D10" s="710"/>
      <c r="E10" s="711">
        <f t="shared" si="0"/>
        <v>2254</v>
      </c>
      <c r="F10" s="711">
        <f t="shared" si="1"/>
      </c>
      <c r="G10" s="711">
        <f t="shared" si="2"/>
      </c>
      <c r="H10" s="716"/>
    </row>
    <row r="11" spans="1:8" s="12" customFormat="1" ht="13.5" customHeight="1">
      <c r="A11" s="250" t="s">
        <v>338</v>
      </c>
      <c r="B11" s="708">
        <f>'tab 2.1'!K12</f>
        <v>220</v>
      </c>
      <c r="C11" s="708">
        <f>'tab 1.3'!L39</f>
        <v>873</v>
      </c>
      <c r="D11" s="710"/>
      <c r="E11" s="711">
        <f t="shared" si="0"/>
        <v>-653</v>
      </c>
      <c r="F11" s="711">
        <f t="shared" si="1"/>
      </c>
      <c r="G11" s="711">
        <f t="shared" si="2"/>
      </c>
      <c r="H11" s="716"/>
    </row>
    <row r="12" spans="1:8" s="12" customFormat="1" ht="13.5" customHeight="1">
      <c r="A12" s="250" t="s">
        <v>339</v>
      </c>
      <c r="B12" s="708">
        <f>'tab 2.1'!C13</f>
        <v>0</v>
      </c>
      <c r="C12" s="708">
        <f>'tab 1.3'!L14</f>
        <v>0</v>
      </c>
      <c r="D12" s="710"/>
      <c r="E12" s="711">
        <f t="shared" si="0"/>
        <v>0</v>
      </c>
      <c r="F12" s="711">
        <f t="shared" si="1"/>
      </c>
      <c r="G12" s="711">
        <f t="shared" si="2"/>
      </c>
      <c r="H12" s="716"/>
    </row>
    <row r="13" spans="1:8" s="12" customFormat="1" ht="13.5" customHeight="1">
      <c r="A13" s="250" t="s">
        <v>341</v>
      </c>
      <c r="B13" s="708">
        <f>'tab 2.1'!J13</f>
        <v>0</v>
      </c>
      <c r="C13" s="708">
        <f>'tab 1.3'!L11</f>
        <v>55785</v>
      </c>
      <c r="D13" s="710"/>
      <c r="E13" s="711">
        <f t="shared" si="0"/>
        <v>-55785</v>
      </c>
      <c r="F13" s="711">
        <f t="shared" si="1"/>
      </c>
      <c r="G13" s="711">
        <f t="shared" si="2"/>
      </c>
      <c r="H13" s="716"/>
    </row>
    <row r="14" spans="1:8" s="12" customFormat="1" ht="13.5" customHeight="1">
      <c r="A14" s="250" t="s">
        <v>340</v>
      </c>
      <c r="B14" s="708">
        <f>'tab 2.1'!L15</f>
        <v>14527</v>
      </c>
      <c r="C14" s="708">
        <f>'tab 1.3'!L44</f>
        <v>14041.5</v>
      </c>
      <c r="D14" s="710"/>
      <c r="E14" s="711">
        <f t="shared" si="0"/>
        <v>485</v>
      </c>
      <c r="F14" s="711">
        <f t="shared" si="1"/>
      </c>
      <c r="G14" s="711">
        <f t="shared" si="2"/>
      </c>
      <c r="H14" s="716"/>
    </row>
    <row r="15" spans="1:8" s="12" customFormat="1" ht="13.5" customHeight="1">
      <c r="A15" s="250" t="s">
        <v>342</v>
      </c>
      <c r="B15" s="708">
        <f>'tab 2.1'!L16</f>
        <v>5734</v>
      </c>
      <c r="C15" s="708">
        <f>'tab 1.3'!L45</f>
        <v>5546.5</v>
      </c>
      <c r="D15" s="710"/>
      <c r="E15" s="711">
        <f t="shared" si="0"/>
        <v>187</v>
      </c>
      <c r="F15" s="711">
        <f t="shared" si="1"/>
      </c>
      <c r="G15" s="711">
        <f t="shared" si="2"/>
      </c>
      <c r="H15" s="716"/>
    </row>
    <row r="16" spans="1:8" s="12" customFormat="1" ht="13.5" customHeight="1">
      <c r="A16" s="250" t="s">
        <v>343</v>
      </c>
      <c r="B16" s="708">
        <f>'tab 2.1'!L18</f>
        <v>1556</v>
      </c>
      <c r="C16" s="708">
        <f>'tab 1.3'!L46</f>
        <v>1509.6</v>
      </c>
      <c r="D16" s="710"/>
      <c r="E16" s="711">
        <f t="shared" si="0"/>
        <v>46</v>
      </c>
      <c r="F16" s="711">
        <f t="shared" si="1"/>
      </c>
      <c r="G16" s="711">
        <f t="shared" si="2"/>
      </c>
      <c r="H16" s="716"/>
    </row>
    <row r="17" spans="1:8" s="12" customFormat="1" ht="13.5" customHeight="1">
      <c r="A17" s="250" t="s">
        <v>345</v>
      </c>
      <c r="B17" s="708">
        <f>'tab 2.1'!L19</f>
        <v>0</v>
      </c>
      <c r="C17" s="708">
        <f>'tab 1.3'!L49</f>
        <v>0</v>
      </c>
      <c r="D17" s="710"/>
      <c r="E17" s="711">
        <f t="shared" si="0"/>
        <v>0</v>
      </c>
      <c r="F17" s="711">
        <f t="shared" si="1"/>
      </c>
      <c r="G17" s="711">
        <f t="shared" si="2"/>
      </c>
      <c r="H17" s="716"/>
    </row>
    <row r="18" spans="1:8" s="12" customFormat="1" ht="13.5" customHeight="1">
      <c r="A18" s="250" t="s">
        <v>344</v>
      </c>
      <c r="B18" s="708">
        <f>'tab 2.1'!L20</f>
        <v>0</v>
      </c>
      <c r="C18" s="708">
        <f>'tab 1.3'!L50</f>
        <v>0</v>
      </c>
      <c r="D18" s="710"/>
      <c r="E18" s="711">
        <f t="shared" si="0"/>
        <v>0</v>
      </c>
      <c r="F18" s="711">
        <f t="shared" si="1"/>
      </c>
      <c r="G18" s="711">
        <f t="shared" si="2"/>
      </c>
      <c r="H18" s="716"/>
    </row>
    <row r="19" spans="1:8" s="12" customFormat="1" ht="13.5" customHeight="1">
      <c r="A19" s="250" t="s">
        <v>346</v>
      </c>
      <c r="B19" s="708">
        <f>'tab 2.1'!L23</f>
        <v>0</v>
      </c>
      <c r="C19" s="708">
        <f>'tab 1.3'!L48</f>
        <v>0</v>
      </c>
      <c r="D19" s="710"/>
      <c r="E19" s="711">
        <f t="shared" si="0"/>
        <v>0</v>
      </c>
      <c r="F19" s="711">
        <f t="shared" si="1"/>
      </c>
      <c r="G19" s="711">
        <f t="shared" si="2"/>
      </c>
      <c r="H19" s="716"/>
    </row>
    <row r="20" spans="1:8" s="12" customFormat="1" ht="13.5" customHeight="1">
      <c r="A20" s="250" t="s">
        <v>347</v>
      </c>
      <c r="B20" s="708">
        <f>'tab 2.1'!I53</f>
        <v>106512</v>
      </c>
      <c r="C20" s="708">
        <f>'tab 1.3'!L6</f>
        <v>177539.58000000002</v>
      </c>
      <c r="D20" s="710"/>
      <c r="E20" s="711">
        <f t="shared" si="0"/>
        <v>-71028</v>
      </c>
      <c r="F20" s="711">
        <f t="shared" si="1"/>
      </c>
      <c r="G20" s="711">
        <f t="shared" si="2"/>
      </c>
      <c r="H20" s="716"/>
    </row>
    <row r="21" spans="1:8" s="12" customFormat="1" ht="13.5" customHeight="1">
      <c r="A21" s="250" t="s">
        <v>348</v>
      </c>
      <c r="B21" s="710">
        <f>'tab 2.3'!D7</f>
        <v>3295</v>
      </c>
      <c r="C21" s="708">
        <f>'tab 4.4'!C8</f>
        <v>3295</v>
      </c>
      <c r="D21" s="710"/>
      <c r="E21" s="711">
        <f t="shared" si="0"/>
        <v>0</v>
      </c>
      <c r="F21" s="711">
        <f t="shared" si="1"/>
      </c>
      <c r="G21" s="711">
        <f t="shared" si="2"/>
      </c>
      <c r="H21" s="716"/>
    </row>
    <row r="22" spans="1:8" s="12" customFormat="1" ht="13.5" customHeight="1">
      <c r="A22" s="250" t="s">
        <v>349</v>
      </c>
      <c r="B22" s="708">
        <f>'tab 2.4'!F6</f>
        <v>130159</v>
      </c>
      <c r="C22" s="708">
        <f>'tab 1.2'!D17+'tab 1.2'!E17</f>
        <v>130159.29</v>
      </c>
      <c r="D22" s="707"/>
      <c r="E22" s="711">
        <f t="shared" si="0"/>
        <v>0</v>
      </c>
      <c r="F22" s="711">
        <f t="shared" si="1"/>
      </c>
      <c r="G22" s="711">
        <f t="shared" si="2"/>
      </c>
      <c r="H22" s="716"/>
    </row>
    <row r="23" spans="1:8" s="12" customFormat="1" ht="13.5" customHeight="1">
      <c r="A23" s="250" t="s">
        <v>350</v>
      </c>
      <c r="B23" s="708">
        <f>'tab 2.4'!F9</f>
        <v>5175</v>
      </c>
      <c r="C23" s="708">
        <f>'tab 1.2'!D14+'tab 1.2'!E14</f>
        <v>5174.849999999999</v>
      </c>
      <c r="D23" s="710"/>
      <c r="E23" s="711">
        <f t="shared" si="0"/>
        <v>0</v>
      </c>
      <c r="F23" s="711">
        <f t="shared" si="1"/>
      </c>
      <c r="G23" s="711">
        <f t="shared" si="2"/>
      </c>
      <c r="H23" s="716"/>
    </row>
    <row r="24" spans="1:8" s="12" customFormat="1" ht="13.5" customHeight="1">
      <c r="A24" s="250" t="s">
        <v>353</v>
      </c>
      <c r="B24" s="708">
        <f>'tab 2.5'!E33</f>
        <v>97324</v>
      </c>
      <c r="C24" s="708">
        <f>'tab 1.2'!D18+'tab 1.2'!E18</f>
        <v>97324</v>
      </c>
      <c r="D24" s="710"/>
      <c r="E24" s="711">
        <f t="shared" si="0"/>
        <v>0</v>
      </c>
      <c r="F24" s="711">
        <f t="shared" si="1"/>
      </c>
      <c r="G24" s="711">
        <f t="shared" si="2"/>
      </c>
      <c r="H24" s="716"/>
    </row>
    <row r="25" spans="1:8" s="12" customFormat="1" ht="13.5" customHeight="1">
      <c r="A25" s="250" t="s">
        <v>354</v>
      </c>
      <c r="B25" s="708">
        <f>'tab 4.1'!C6</f>
        <v>13</v>
      </c>
      <c r="C25" s="708">
        <f>'tab 4.2'!C6</f>
        <v>13</v>
      </c>
      <c r="D25" s="708">
        <f>'tab 1.3'!K61</f>
        <v>13</v>
      </c>
      <c r="E25" s="711">
        <f t="shared" si="0"/>
        <v>0</v>
      </c>
      <c r="F25" s="711">
        <f t="shared" si="1"/>
        <v>0</v>
      </c>
      <c r="G25" s="711">
        <f t="shared" si="2"/>
        <v>0</v>
      </c>
      <c r="H25" s="716"/>
    </row>
    <row r="26" spans="1:8" s="12" customFormat="1" ht="13.5" customHeight="1">
      <c r="A26" s="250" t="s">
        <v>355</v>
      </c>
      <c r="B26" s="708">
        <f>'tab 4.1'!D6</f>
        <v>13210</v>
      </c>
      <c r="C26" s="708">
        <f>'tab 4.3'!D5</f>
        <v>13210</v>
      </c>
      <c r="D26" s="708">
        <f>'tab 1.3'!K62</f>
        <v>13210</v>
      </c>
      <c r="E26" s="711">
        <f t="shared" si="0"/>
        <v>0</v>
      </c>
      <c r="F26" s="711">
        <f t="shared" si="1"/>
        <v>0</v>
      </c>
      <c r="G26" s="711">
        <f t="shared" si="2"/>
        <v>0</v>
      </c>
      <c r="H26" s="716"/>
    </row>
    <row r="27" spans="1:8" s="12" customFormat="1" ht="13.5" customHeight="1">
      <c r="A27" s="250" t="s">
        <v>356</v>
      </c>
      <c r="B27" s="708">
        <f>'tab 4.1'!E6</f>
        <v>1916</v>
      </c>
      <c r="C27" s="708">
        <f>'tab 4.4'!C5</f>
        <v>1916</v>
      </c>
      <c r="D27" s="708">
        <f>'tab 1.3'!K63</f>
        <v>1916</v>
      </c>
      <c r="E27" s="711">
        <f t="shared" si="0"/>
        <v>0</v>
      </c>
      <c r="F27" s="711">
        <f t="shared" si="1"/>
        <v>0</v>
      </c>
      <c r="G27" s="711">
        <f t="shared" si="2"/>
        <v>0</v>
      </c>
      <c r="H27" s="716"/>
    </row>
    <row r="28" spans="1:8" s="12" customFormat="1" ht="13.5" customHeight="1">
      <c r="A28" s="250" t="s">
        <v>357</v>
      </c>
      <c r="B28" s="708">
        <f>'tab 4.1'!F6</f>
        <v>0</v>
      </c>
      <c r="C28" s="708">
        <f>'tab 4.5'!C6</f>
        <v>0</v>
      </c>
      <c r="D28" s="708">
        <f>'tab 1.3'!K60</f>
        <v>0</v>
      </c>
      <c r="E28" s="711">
        <f t="shared" si="0"/>
        <v>0</v>
      </c>
      <c r="F28" s="711">
        <f t="shared" si="1"/>
        <v>0</v>
      </c>
      <c r="G28" s="711">
        <f t="shared" si="2"/>
        <v>0</v>
      </c>
      <c r="H28" s="716"/>
    </row>
    <row r="29" spans="1:8" s="12" customFormat="1" ht="13.5" customHeight="1">
      <c r="A29" s="250" t="s">
        <v>358</v>
      </c>
      <c r="B29" s="708">
        <f>'tab 4.1'!G6</f>
        <v>9670</v>
      </c>
      <c r="C29" s="708">
        <f>'tab 4.6'!F10</f>
        <v>9670</v>
      </c>
      <c r="D29" s="708">
        <f>'tab 1.3'!K64</f>
        <v>9670</v>
      </c>
      <c r="E29" s="711">
        <f t="shared" si="0"/>
        <v>0</v>
      </c>
      <c r="F29" s="711">
        <f t="shared" si="1"/>
        <v>0</v>
      </c>
      <c r="G29" s="711">
        <f t="shared" si="2"/>
        <v>0</v>
      </c>
      <c r="H29" s="716"/>
    </row>
    <row r="30" spans="1:8" s="12" customFormat="1" ht="13.5" customHeight="1">
      <c r="A30" s="250" t="s">
        <v>359</v>
      </c>
      <c r="B30" s="708">
        <f>'tab 4.1'!H6</f>
        <v>789</v>
      </c>
      <c r="C30" s="708">
        <f>'tab 4.7'!C7</f>
        <v>789</v>
      </c>
      <c r="D30" s="708">
        <f>'tab 1.3'!K65</f>
        <v>789</v>
      </c>
      <c r="E30" s="711">
        <f t="shared" si="0"/>
        <v>0</v>
      </c>
      <c r="F30" s="711">
        <f t="shared" si="1"/>
        <v>0</v>
      </c>
      <c r="G30" s="711">
        <f t="shared" si="2"/>
        <v>0</v>
      </c>
      <c r="H30" s="716"/>
    </row>
    <row r="31" spans="1:8" s="12" customFormat="1" ht="13.5" customHeight="1">
      <c r="A31" s="250" t="s">
        <v>360</v>
      </c>
      <c r="B31" s="708">
        <f>'tab 4.1'!I6</f>
        <v>0</v>
      </c>
      <c r="C31" s="708">
        <f>'tab 4.8'!C6</f>
        <v>0</v>
      </c>
      <c r="D31" s="708">
        <f>'tab 1.3'!K66</f>
        <v>0</v>
      </c>
      <c r="E31" s="711">
        <f t="shared" si="0"/>
        <v>0</v>
      </c>
      <c r="F31" s="711">
        <f t="shared" si="1"/>
        <v>0</v>
      </c>
      <c r="G31" s="711">
        <f t="shared" si="2"/>
        <v>0</v>
      </c>
      <c r="H31" s="716"/>
    </row>
    <row r="32" spans="1:8" s="12" customFormat="1" ht="13.5" customHeight="1">
      <c r="A32" s="250" t="s">
        <v>361</v>
      </c>
      <c r="B32" s="708">
        <f>'tab 4.1'!J6</f>
        <v>25598</v>
      </c>
      <c r="C32" s="708">
        <f>'tab 1.1'!D96</f>
        <v>25597.05</v>
      </c>
      <c r="D32" s="708">
        <f>'tab 1.3'!K59</f>
        <v>25598</v>
      </c>
      <c r="E32" s="711">
        <f t="shared" si="0"/>
        <v>1</v>
      </c>
      <c r="F32" s="711">
        <f t="shared" si="1"/>
        <v>0</v>
      </c>
      <c r="G32" s="711">
        <f t="shared" si="2"/>
        <v>-1</v>
      </c>
      <c r="H32" s="716"/>
    </row>
    <row r="33" spans="1:8" s="12" customFormat="1" ht="13.5" customHeight="1">
      <c r="A33" s="250" t="s">
        <v>362</v>
      </c>
      <c r="B33" s="708">
        <f>'tab 4.1'!C7</f>
        <v>0</v>
      </c>
      <c r="C33" s="708">
        <f>'tab 4.2'!C11</f>
        <v>0</v>
      </c>
      <c r="D33" s="710"/>
      <c r="E33" s="711">
        <f t="shared" si="0"/>
        <v>0</v>
      </c>
      <c r="F33" s="711">
        <f t="shared" si="1"/>
      </c>
      <c r="G33" s="711">
        <f t="shared" si="2"/>
      </c>
      <c r="H33" s="716"/>
    </row>
    <row r="34" spans="1:8" s="12" customFormat="1" ht="13.5" customHeight="1">
      <c r="A34" s="250" t="s">
        <v>368</v>
      </c>
      <c r="B34" s="708">
        <f>'tab 4.1'!D7</f>
        <v>3168</v>
      </c>
      <c r="C34" s="708">
        <f>'tab 4.3'!D21</f>
        <v>3168</v>
      </c>
      <c r="D34" s="710"/>
      <c r="E34" s="711">
        <f t="shared" si="0"/>
        <v>0</v>
      </c>
      <c r="F34" s="711">
        <f t="shared" si="1"/>
      </c>
      <c r="G34" s="711">
        <f t="shared" si="2"/>
      </c>
      <c r="H34" s="716"/>
    </row>
    <row r="35" spans="1:8" s="12" customFormat="1" ht="13.5" customHeight="1">
      <c r="A35" s="250" t="s">
        <v>363</v>
      </c>
      <c r="B35" s="708">
        <f>'tab 4.1'!E7</f>
        <v>3295</v>
      </c>
      <c r="C35" s="708">
        <f>'tab 4.4'!C6</f>
        <v>3295</v>
      </c>
      <c r="D35" s="710"/>
      <c r="E35" s="711">
        <f t="shared" si="0"/>
        <v>0</v>
      </c>
      <c r="F35" s="711">
        <f t="shared" si="1"/>
      </c>
      <c r="G35" s="711">
        <f t="shared" si="2"/>
      </c>
      <c r="H35" s="716"/>
    </row>
    <row r="36" spans="1:8" s="12" customFormat="1" ht="13.5" customHeight="1">
      <c r="A36" s="250" t="s">
        <v>364</v>
      </c>
      <c r="B36" s="708">
        <f>'tab 4.1'!F7</f>
        <v>0</v>
      </c>
      <c r="C36" s="708">
        <f>'tab 4.5'!C10</f>
        <v>0</v>
      </c>
      <c r="D36" s="710"/>
      <c r="E36" s="711">
        <f t="shared" si="0"/>
        <v>0</v>
      </c>
      <c r="F36" s="711">
        <f t="shared" si="1"/>
      </c>
      <c r="G36" s="711">
        <f t="shared" si="2"/>
      </c>
      <c r="H36" s="716"/>
    </row>
    <row r="37" spans="1:8" s="12" customFormat="1" ht="13.5" customHeight="1">
      <c r="A37" s="250" t="s">
        <v>365</v>
      </c>
      <c r="B37" s="708">
        <f>'tab 4.1'!G7</f>
        <v>3352</v>
      </c>
      <c r="C37" s="708">
        <f>'tab 4.6'!F16</f>
        <v>3352</v>
      </c>
      <c r="D37" s="710"/>
      <c r="E37" s="711">
        <f t="shared" si="0"/>
        <v>0</v>
      </c>
      <c r="F37" s="711">
        <f t="shared" si="1"/>
      </c>
      <c r="G37" s="711">
        <f t="shared" si="2"/>
      </c>
      <c r="H37" s="716"/>
    </row>
    <row r="38" spans="1:8" s="12" customFormat="1" ht="13.5" customHeight="1">
      <c r="A38" s="250" t="s">
        <v>366</v>
      </c>
      <c r="B38" s="708">
        <f>'tab 4.1'!H7</f>
        <v>1333</v>
      </c>
      <c r="C38" s="708">
        <f>'tab 4.7'!C8</f>
        <v>1333</v>
      </c>
      <c r="D38" s="710"/>
      <c r="E38" s="711">
        <f t="shared" si="0"/>
        <v>0</v>
      </c>
      <c r="F38" s="711">
        <f t="shared" si="1"/>
      </c>
      <c r="G38" s="711">
        <f t="shared" si="2"/>
      </c>
      <c r="H38" s="716"/>
    </row>
    <row r="39" spans="1:8" s="12" customFormat="1" ht="13.5" customHeight="1">
      <c r="A39" s="250" t="s">
        <v>367</v>
      </c>
      <c r="B39" s="708">
        <f>'tab 4.1'!I7</f>
        <v>0</v>
      </c>
      <c r="C39" s="708">
        <f>'tab 4.8'!C12</f>
        <v>0</v>
      </c>
      <c r="D39" s="710"/>
      <c r="E39" s="711">
        <f t="shared" si="0"/>
        <v>0</v>
      </c>
      <c r="F39" s="711">
        <f t="shared" si="1"/>
      </c>
      <c r="G39" s="711">
        <f t="shared" si="2"/>
      </c>
      <c r="H39" s="716"/>
    </row>
    <row r="40" spans="1:8" s="12" customFormat="1" ht="13.5" customHeight="1">
      <c r="A40" s="250" t="s">
        <v>369</v>
      </c>
      <c r="B40" s="708">
        <f>'tab 4.1'!C8</f>
        <v>0</v>
      </c>
      <c r="C40" s="708">
        <f>'tab 4.2'!C16</f>
        <v>0</v>
      </c>
      <c r="D40" s="710"/>
      <c r="E40" s="711">
        <f t="shared" si="0"/>
        <v>0</v>
      </c>
      <c r="F40" s="711">
        <f t="shared" si="1"/>
      </c>
      <c r="G40" s="711">
        <f t="shared" si="2"/>
      </c>
      <c r="H40" s="716"/>
    </row>
    <row r="41" spans="1:8" s="12" customFormat="1" ht="13.5" customHeight="1">
      <c r="A41" s="250" t="s">
        <v>370</v>
      </c>
      <c r="B41" s="708">
        <f>'tab 4.1'!D8</f>
        <v>5437</v>
      </c>
      <c r="C41" s="708">
        <f>'tab 4.3'!D39</f>
        <v>5437</v>
      </c>
      <c r="D41" s="710"/>
      <c r="E41" s="711">
        <f t="shared" si="0"/>
        <v>0</v>
      </c>
      <c r="F41" s="711">
        <f t="shared" si="1"/>
      </c>
      <c r="G41" s="711">
        <f t="shared" si="2"/>
      </c>
      <c r="H41" s="716"/>
    </row>
    <row r="42" spans="1:8" s="12" customFormat="1" ht="13.5" customHeight="1">
      <c r="A42" s="250" t="s">
        <v>371</v>
      </c>
      <c r="B42" s="708">
        <f>'tab 4.1'!E8</f>
        <v>2673</v>
      </c>
      <c r="C42" s="708">
        <f>'tab 4.4'!C9</f>
        <v>2673</v>
      </c>
      <c r="D42" s="708">
        <f>'tab 7.2'!F9</f>
        <v>2672.93</v>
      </c>
      <c r="E42" s="711">
        <f t="shared" si="0"/>
        <v>0</v>
      </c>
      <c r="F42" s="711">
        <f t="shared" si="1"/>
        <v>0</v>
      </c>
      <c r="G42" s="711">
        <f t="shared" si="2"/>
        <v>0</v>
      </c>
      <c r="H42" s="716"/>
    </row>
    <row r="43" spans="1:8" s="12" customFormat="1" ht="13.5" customHeight="1">
      <c r="A43" s="250" t="s">
        <v>372</v>
      </c>
      <c r="B43" s="708">
        <f>'tab 4.1'!F8</f>
        <v>0</v>
      </c>
      <c r="C43" s="708">
        <f>'tab 4.5'!C15</f>
        <v>0</v>
      </c>
      <c r="D43" s="710"/>
      <c r="E43" s="711">
        <f t="shared" si="0"/>
        <v>0</v>
      </c>
      <c r="F43" s="711">
        <f t="shared" si="1"/>
      </c>
      <c r="G43" s="711">
        <f t="shared" si="2"/>
      </c>
      <c r="H43" s="716"/>
    </row>
    <row r="44" spans="1:8" s="12" customFormat="1" ht="13.5" customHeight="1">
      <c r="A44" s="250" t="s">
        <v>373</v>
      </c>
      <c r="B44" s="708">
        <f>'tab 4.1'!G8</f>
        <v>4199</v>
      </c>
      <c r="C44" s="708">
        <f>'tab 4.6'!F22</f>
        <v>4199</v>
      </c>
      <c r="D44" s="710"/>
      <c r="E44" s="711">
        <f t="shared" si="0"/>
        <v>0</v>
      </c>
      <c r="F44" s="711">
        <f t="shared" si="1"/>
      </c>
      <c r="G44" s="711">
        <f t="shared" si="2"/>
      </c>
      <c r="H44" s="716"/>
    </row>
    <row r="45" spans="1:8" s="12" customFormat="1" ht="13.5" customHeight="1">
      <c r="A45" s="250" t="s">
        <v>374</v>
      </c>
      <c r="B45" s="708">
        <f>'tab 4.1'!H8</f>
        <v>379</v>
      </c>
      <c r="C45" s="708">
        <f>'tab 4.7'!C13</f>
        <v>379</v>
      </c>
      <c r="D45" s="710"/>
      <c r="E45" s="711">
        <f t="shared" si="0"/>
        <v>0</v>
      </c>
      <c r="F45" s="711">
        <f t="shared" si="1"/>
      </c>
      <c r="G45" s="711">
        <f t="shared" si="2"/>
      </c>
      <c r="H45" s="716"/>
    </row>
    <row r="46" spans="1:8" s="12" customFormat="1" ht="13.5" customHeight="1">
      <c r="A46" s="250" t="s">
        <v>375</v>
      </c>
      <c r="B46" s="708">
        <f>'tab 4.1'!I8</f>
        <v>0</v>
      </c>
      <c r="C46" s="708">
        <f>'tab 4.8'!C17</f>
        <v>0</v>
      </c>
      <c r="D46" s="710"/>
      <c r="E46" s="711">
        <f t="shared" si="0"/>
        <v>0</v>
      </c>
      <c r="F46" s="711">
        <f t="shared" si="1"/>
      </c>
      <c r="G46" s="711">
        <f t="shared" si="2"/>
      </c>
      <c r="H46" s="716"/>
    </row>
    <row r="47" spans="1:8" s="12" customFormat="1" ht="13.5" customHeight="1">
      <c r="A47" s="250" t="s">
        <v>948</v>
      </c>
      <c r="B47" s="708">
        <f>'tab 4.1'!C9</f>
        <v>13</v>
      </c>
      <c r="C47" s="708">
        <f>'tab 4.2'!C17</f>
        <v>13</v>
      </c>
      <c r="D47" s="708">
        <f>'tab 1.3'!L61</f>
        <v>13</v>
      </c>
      <c r="E47" s="711">
        <f t="shared" si="0"/>
        <v>0</v>
      </c>
      <c r="F47" s="711">
        <f t="shared" si="1"/>
        <v>0</v>
      </c>
      <c r="G47" s="711">
        <f t="shared" si="2"/>
        <v>0</v>
      </c>
      <c r="H47" s="716"/>
    </row>
    <row r="48" spans="1:8" s="12" customFormat="1" ht="13.5" customHeight="1">
      <c r="A48" s="250" t="s">
        <v>949</v>
      </c>
      <c r="B48" s="708">
        <f>'tab 4.1'!D9</f>
        <v>10941</v>
      </c>
      <c r="C48" s="708">
        <f>'tab 4.3'!D41</f>
        <v>10941</v>
      </c>
      <c r="D48" s="708">
        <f>'tab 1.3'!L62</f>
        <v>10941</v>
      </c>
      <c r="E48" s="711">
        <f t="shared" si="0"/>
        <v>0</v>
      </c>
      <c r="F48" s="711">
        <f t="shared" si="1"/>
        <v>0</v>
      </c>
      <c r="G48" s="711">
        <f t="shared" si="2"/>
        <v>0</v>
      </c>
      <c r="H48" s="716"/>
    </row>
    <row r="49" spans="1:8" s="12" customFormat="1" ht="13.5" customHeight="1">
      <c r="A49" s="250" t="s">
        <v>950</v>
      </c>
      <c r="B49" s="708">
        <f>'tab 4.1'!E9</f>
        <v>2538</v>
      </c>
      <c r="C49" s="708">
        <f>'tab 4.4'!C10</f>
        <v>2538</v>
      </c>
      <c r="D49" s="708">
        <f>'tab 1.3'!L63</f>
        <v>2538</v>
      </c>
      <c r="E49" s="711">
        <f t="shared" si="0"/>
        <v>0</v>
      </c>
      <c r="F49" s="711">
        <f t="shared" si="1"/>
        <v>0</v>
      </c>
      <c r="G49" s="711">
        <f t="shared" si="2"/>
        <v>0</v>
      </c>
      <c r="H49" s="716"/>
    </row>
    <row r="50" spans="1:8" s="12" customFormat="1" ht="13.5" customHeight="1">
      <c r="A50" s="250" t="s">
        <v>951</v>
      </c>
      <c r="B50" s="708">
        <f>'tab 4.1'!F9</f>
        <v>0</v>
      </c>
      <c r="C50" s="708">
        <f>'tab 4.5'!C16</f>
        <v>0</v>
      </c>
      <c r="D50" s="708">
        <f>'tab 1.3'!L60</f>
        <v>0</v>
      </c>
      <c r="E50" s="711">
        <f t="shared" si="0"/>
        <v>0</v>
      </c>
      <c r="F50" s="711">
        <f t="shared" si="1"/>
        <v>0</v>
      </c>
      <c r="G50" s="711">
        <f t="shared" si="2"/>
        <v>0</v>
      </c>
      <c r="H50" s="716"/>
    </row>
    <row r="51" spans="1:8" s="12" customFormat="1" ht="13.5" customHeight="1">
      <c r="A51" s="250" t="s">
        <v>952</v>
      </c>
      <c r="B51" s="708">
        <f>'tab 4.1'!G9</f>
        <v>8823</v>
      </c>
      <c r="C51" s="708">
        <f>'tab 4.6'!F28</f>
        <v>8823</v>
      </c>
      <c r="D51" s="708">
        <f>'tab 1.3'!L64</f>
        <v>6472</v>
      </c>
      <c r="E51" s="711">
        <f t="shared" si="0"/>
        <v>0</v>
      </c>
      <c r="F51" s="711">
        <f t="shared" si="1"/>
        <v>2351</v>
      </c>
      <c r="G51" s="711">
        <f t="shared" si="2"/>
        <v>2351</v>
      </c>
      <c r="H51" s="716"/>
    </row>
    <row r="52" spans="1:8" s="12" customFormat="1" ht="13.5" customHeight="1">
      <c r="A52" s="250" t="s">
        <v>953</v>
      </c>
      <c r="B52" s="708">
        <f>'tab 4.1'!H9</f>
        <v>1743</v>
      </c>
      <c r="C52" s="708">
        <f>'tab 4.7'!C14</f>
        <v>1743</v>
      </c>
      <c r="D52" s="708">
        <f>'tab 1.3'!L65</f>
        <v>1743.2</v>
      </c>
      <c r="E52" s="711">
        <f t="shared" si="0"/>
        <v>0</v>
      </c>
      <c r="F52" s="711">
        <f t="shared" si="1"/>
        <v>0</v>
      </c>
      <c r="G52" s="711">
        <f t="shared" si="2"/>
        <v>0</v>
      </c>
      <c r="H52" s="716"/>
    </row>
    <row r="53" spans="1:8" s="12" customFormat="1" ht="13.5" customHeight="1">
      <c r="A53" s="250" t="s">
        <v>954</v>
      </c>
      <c r="B53" s="708">
        <f>'tab 4.1'!I9</f>
        <v>0</v>
      </c>
      <c r="C53" s="708">
        <f>'tab 4.8'!C18</f>
        <v>0</v>
      </c>
      <c r="D53" s="708">
        <f>'tab 1.3'!L66</f>
        <v>0</v>
      </c>
      <c r="E53" s="711">
        <f t="shared" si="0"/>
        <v>0</v>
      </c>
      <c r="F53" s="711">
        <f t="shared" si="1"/>
        <v>0</v>
      </c>
      <c r="G53" s="711">
        <f t="shared" si="2"/>
        <v>0</v>
      </c>
      <c r="H53" s="716"/>
    </row>
    <row r="54" spans="1:8" s="12" customFormat="1" ht="13.5" customHeight="1">
      <c r="A54" s="250" t="s">
        <v>955</v>
      </c>
      <c r="B54" s="708">
        <f>'tab 4.1'!J9</f>
        <v>24058</v>
      </c>
      <c r="C54" s="708">
        <f>'tab 1.1'!E96</f>
        <v>24058.37</v>
      </c>
      <c r="D54" s="708">
        <f>'tab 1.3'!L59</f>
        <v>21707.2</v>
      </c>
      <c r="E54" s="711">
        <f t="shared" si="0"/>
        <v>0</v>
      </c>
      <c r="F54" s="711">
        <f t="shared" si="1"/>
        <v>2351</v>
      </c>
      <c r="G54" s="711">
        <f t="shared" si="2"/>
        <v>2351</v>
      </c>
      <c r="H54" s="716"/>
    </row>
    <row r="55" spans="1:8" s="12" customFormat="1" ht="13.5" customHeight="1">
      <c r="A55" s="250" t="s">
        <v>381</v>
      </c>
      <c r="B55" s="708">
        <f>'tab 5.1'!D28</f>
        <v>0</v>
      </c>
      <c r="C55" s="708">
        <f>'tab 1.3'!K10</f>
        <v>0</v>
      </c>
      <c r="D55" s="710"/>
      <c r="E55" s="711">
        <f t="shared" si="0"/>
        <v>0</v>
      </c>
      <c r="F55" s="711">
        <f t="shared" si="1"/>
      </c>
      <c r="G55" s="711">
        <f t="shared" si="2"/>
      </c>
      <c r="H55" s="716"/>
    </row>
    <row r="56" spans="1:8" s="12" customFormat="1" ht="13.5" customHeight="1">
      <c r="A56" s="250" t="s">
        <v>376</v>
      </c>
      <c r="B56" s="708">
        <f>'tab 5.1'!E28</f>
        <v>0</v>
      </c>
      <c r="C56" s="708">
        <f>'tab 1.3'!L10</f>
        <v>0</v>
      </c>
      <c r="D56" s="710"/>
      <c r="E56" s="711">
        <f t="shared" si="0"/>
        <v>0</v>
      </c>
      <c r="F56" s="711">
        <f t="shared" si="1"/>
      </c>
      <c r="G56" s="711">
        <f t="shared" si="2"/>
      </c>
      <c r="H56" s="716"/>
    </row>
    <row r="57" spans="1:8" s="12" customFormat="1" ht="13.5" customHeight="1">
      <c r="A57" s="250" t="s">
        <v>380</v>
      </c>
      <c r="B57" s="708">
        <f>'tab 5.1'!J28</f>
        <v>72</v>
      </c>
      <c r="C57" s="708">
        <f>'tab 1.3'!K40</f>
        <v>71</v>
      </c>
      <c r="D57" s="710"/>
      <c r="E57" s="711">
        <f t="shared" si="0"/>
        <v>1</v>
      </c>
      <c r="F57" s="711">
        <f t="shared" si="1"/>
      </c>
      <c r="G57" s="711">
        <f t="shared" si="2"/>
      </c>
      <c r="H57" s="716"/>
    </row>
    <row r="58" spans="1:8" s="12" customFormat="1" ht="13.5" customHeight="1">
      <c r="A58" s="250" t="s">
        <v>377</v>
      </c>
      <c r="B58" s="708">
        <f>'tab 5.1'!K28</f>
        <v>71.4</v>
      </c>
      <c r="C58" s="708">
        <f>'tab 1.3'!L40</f>
        <v>71</v>
      </c>
      <c r="D58" s="710"/>
      <c r="E58" s="711">
        <f t="shared" si="0"/>
        <v>0</v>
      </c>
      <c r="F58" s="711">
        <f t="shared" si="1"/>
      </c>
      <c r="G58" s="711">
        <f t="shared" si="2"/>
      </c>
      <c r="H58" s="716"/>
    </row>
    <row r="59" spans="1:8" s="12" customFormat="1" ht="13.5" customHeight="1">
      <c r="A59" s="250" t="s">
        <v>379</v>
      </c>
      <c r="B59" s="708">
        <f>'tab 6.1'!G9/1000</f>
        <v>162552.875</v>
      </c>
      <c r="C59" s="708">
        <f>'tab 1.3'!K11+'tab 1.3'!K18+'tab 1.3'!K35+'tab 1.3'!K39+'tab 1.3'!K41</f>
        <v>162553</v>
      </c>
      <c r="D59" s="710"/>
      <c r="E59" s="711">
        <f t="shared" si="0"/>
        <v>0</v>
      </c>
      <c r="F59" s="711">
        <f t="shared" si="1"/>
      </c>
      <c r="G59" s="711">
        <f t="shared" si="2"/>
      </c>
      <c r="H59" s="716"/>
    </row>
    <row r="60" spans="1:8" s="12" customFormat="1" ht="13.5" customHeight="1">
      <c r="A60" s="250" t="s">
        <v>378</v>
      </c>
      <c r="B60" s="708">
        <f>'tab 6.1'!H9/1000</f>
        <v>160099.772</v>
      </c>
      <c r="C60" s="708">
        <f>'tab 1.3'!L11+'tab 1.3'!L18+'tab 1.3'!L35+'tab 1.3'!L39+'tab 1.3'!L41</f>
        <v>160100</v>
      </c>
      <c r="D60" s="710"/>
      <c r="E60" s="711">
        <f t="shared" si="0"/>
        <v>0</v>
      </c>
      <c r="F60" s="711">
        <f t="shared" si="1"/>
      </c>
      <c r="G60" s="711">
        <f t="shared" si="2"/>
      </c>
      <c r="H60" s="716"/>
    </row>
    <row r="61" spans="1:8" s="12" customFormat="1" ht="13.5" customHeight="1">
      <c r="A61" s="250" t="s">
        <v>382</v>
      </c>
      <c r="B61" s="708">
        <f>'tab 6.1'!G10/1000</f>
        <v>161677.875</v>
      </c>
      <c r="C61" s="708">
        <f>'tab 1.3'!K11+'tab 1.3'!K18+'tab 1.3'!K35</f>
        <v>161678</v>
      </c>
      <c r="D61" s="710"/>
      <c r="E61" s="711">
        <f t="shared" si="0"/>
        <v>0</v>
      </c>
      <c r="F61" s="711">
        <f t="shared" si="1"/>
      </c>
      <c r="G61" s="711">
        <f t="shared" si="2"/>
      </c>
      <c r="H61" s="716"/>
    </row>
    <row r="62" spans="1:8" s="12" customFormat="1" ht="13.5" customHeight="1">
      <c r="A62" s="250" t="s">
        <v>383</v>
      </c>
      <c r="B62" s="708">
        <f>'tab 6.1'!H10/1000</f>
        <v>159226.706</v>
      </c>
      <c r="C62" s="708">
        <f>'tab 1.3'!L11+'tab 1.3'!L18+'tab 1.3'!L35</f>
        <v>159227</v>
      </c>
      <c r="D62" s="710"/>
      <c r="E62" s="711">
        <f t="shared" si="0"/>
        <v>0</v>
      </c>
      <c r="F62" s="711">
        <f t="shared" si="1"/>
      </c>
      <c r="G62" s="711">
        <f t="shared" si="2"/>
      </c>
      <c r="H62" s="716"/>
    </row>
    <row r="63" spans="1:8" s="12" customFormat="1" ht="13.5" customHeight="1">
      <c r="A63" s="250" t="s">
        <v>385</v>
      </c>
      <c r="B63" s="708">
        <f>'tab 6.1'!G38/1000</f>
        <v>58039</v>
      </c>
      <c r="C63" s="708">
        <f>'tab 1.3'!K11</f>
        <v>58039</v>
      </c>
      <c r="D63" s="710"/>
      <c r="E63" s="711">
        <f t="shared" si="0"/>
        <v>0</v>
      </c>
      <c r="F63" s="711">
        <f t="shared" si="1"/>
      </c>
      <c r="G63" s="711">
        <f t="shared" si="2"/>
      </c>
      <c r="H63" s="716"/>
    </row>
    <row r="64" spans="1:8" s="12" customFormat="1" ht="13.5" customHeight="1">
      <c r="A64" s="250" t="s">
        <v>384</v>
      </c>
      <c r="B64" s="708">
        <f>'tab 6.1'!H38/1000</f>
        <v>55785.045</v>
      </c>
      <c r="C64" s="708">
        <f>'tab 1.3'!L11</f>
        <v>55785</v>
      </c>
      <c r="D64" s="710"/>
      <c r="E64" s="711">
        <f t="shared" si="0"/>
        <v>0</v>
      </c>
      <c r="F64" s="711">
        <f t="shared" si="1"/>
      </c>
      <c r="G64" s="711">
        <f t="shared" si="2"/>
      </c>
      <c r="H64" s="716"/>
    </row>
    <row r="65" spans="1:8" s="12" customFormat="1" ht="13.5" customHeight="1">
      <c r="A65" s="250" t="s">
        <v>386</v>
      </c>
      <c r="B65" s="708">
        <f>('tab 6.1'!G39+'tab 6.1'!G40)/1000</f>
        <v>55676</v>
      </c>
      <c r="C65" s="708">
        <f>'tab 1.3'!K12</f>
        <v>55676</v>
      </c>
      <c r="D65" s="710"/>
      <c r="E65" s="711">
        <f t="shared" si="0"/>
        <v>0</v>
      </c>
      <c r="F65" s="711">
        <f t="shared" si="1"/>
      </c>
      <c r="G65" s="711">
        <f t="shared" si="2"/>
      </c>
      <c r="H65" s="716"/>
    </row>
    <row r="66" spans="1:8" s="12" customFormat="1" ht="13.5" customHeight="1">
      <c r="A66" s="250" t="s">
        <v>387</v>
      </c>
      <c r="B66" s="708">
        <f>('tab 6.1'!H39+'tab 6.1'!H40)/1000</f>
        <v>53611.712</v>
      </c>
      <c r="C66" s="708">
        <f>'tab 1.3'!L12</f>
        <v>53612</v>
      </c>
      <c r="D66" s="710"/>
      <c r="E66" s="711">
        <f t="shared" si="0"/>
        <v>0</v>
      </c>
      <c r="F66" s="711">
        <f t="shared" si="1"/>
      </c>
      <c r="G66" s="711">
        <f t="shared" si="2"/>
      </c>
      <c r="H66" s="716"/>
    </row>
    <row r="67" spans="1:8" s="12" customFormat="1" ht="13.5" customHeight="1">
      <c r="A67" s="250" t="s">
        <v>388</v>
      </c>
      <c r="B67" s="708">
        <f>('tab 6.1'!G41+'tab 6.1'!G42+'tab 6.1'!G43)/1000</f>
        <v>2363</v>
      </c>
      <c r="C67" s="708">
        <f>'tab 1.3'!K13</f>
        <v>2363</v>
      </c>
      <c r="D67" s="710"/>
      <c r="E67" s="711">
        <f aca="true" t="shared" si="3" ref="E67:E72">ROUND(B67,0)-ROUND(C67,0)</f>
        <v>0</v>
      </c>
      <c r="F67" s="711">
        <f aca="true" t="shared" si="4" ref="F67:F72">IF(D67="","",ROUND(B67,0)-ROUND(D67,0))</f>
      </c>
      <c r="G67" s="711">
        <f aca="true" t="shared" si="5" ref="G67:G72">IF(D67="","",ROUND(C67,0)-ROUND(D67,0))</f>
      </c>
      <c r="H67" s="716"/>
    </row>
    <row r="68" spans="1:8" s="12" customFormat="1" ht="13.5" customHeight="1">
      <c r="A68" s="250" t="s">
        <v>389</v>
      </c>
      <c r="B68" s="708">
        <f>('tab 6.1'!H41+'tab 6.1'!H42+'tab 6.1'!H43)/1000</f>
        <v>2173.333</v>
      </c>
      <c r="C68" s="708">
        <f>'tab 1.3'!L13</f>
        <v>2173</v>
      </c>
      <c r="D68" s="710"/>
      <c r="E68" s="711">
        <f t="shared" si="3"/>
        <v>0</v>
      </c>
      <c r="F68" s="711">
        <f t="shared" si="4"/>
      </c>
      <c r="G68" s="711">
        <f t="shared" si="5"/>
      </c>
      <c r="H68" s="716"/>
    </row>
    <row r="69" spans="1:8" s="12" customFormat="1" ht="13.5" customHeight="1">
      <c r="A69" s="250" t="s">
        <v>390</v>
      </c>
      <c r="B69" s="708">
        <f>'tab 6.1'!G44/1000</f>
        <v>875</v>
      </c>
      <c r="C69" s="708">
        <f>'tab 1.3'!K41</f>
        <v>0</v>
      </c>
      <c r="D69" s="710">
        <v>0</v>
      </c>
      <c r="E69" s="711">
        <f t="shared" si="3"/>
        <v>875</v>
      </c>
      <c r="F69" s="711">
        <f t="shared" si="4"/>
        <v>875</v>
      </c>
      <c r="G69" s="711">
        <f t="shared" si="5"/>
        <v>0</v>
      </c>
      <c r="H69" s="716"/>
    </row>
    <row r="70" spans="1:8" s="12" customFormat="1" ht="13.5" customHeight="1">
      <c r="A70" s="250" t="s">
        <v>391</v>
      </c>
      <c r="B70" s="708">
        <f>'tab 6.1'!H44/1000</f>
        <v>873.066</v>
      </c>
      <c r="C70" s="708">
        <f>'tab 1.3'!L41</f>
        <v>0</v>
      </c>
      <c r="D70" s="710">
        <v>0</v>
      </c>
      <c r="E70" s="711">
        <f t="shared" si="3"/>
        <v>873</v>
      </c>
      <c r="F70" s="711">
        <f t="shared" si="4"/>
        <v>873</v>
      </c>
      <c r="G70" s="711">
        <f t="shared" si="5"/>
        <v>0</v>
      </c>
      <c r="H70" s="716"/>
    </row>
    <row r="71" spans="1:8" s="12" customFormat="1" ht="13.5" customHeight="1">
      <c r="A71" s="250" t="s">
        <v>392</v>
      </c>
      <c r="B71" s="708">
        <f>('tab 6.1'!G45+'tab 6.1'!G49)/1000</f>
        <v>875</v>
      </c>
      <c r="C71" s="708">
        <f>'tab 1.3'!K39</f>
        <v>875</v>
      </c>
      <c r="D71" s="710"/>
      <c r="E71" s="711">
        <f t="shared" si="3"/>
        <v>0</v>
      </c>
      <c r="F71" s="711">
        <f t="shared" si="4"/>
      </c>
      <c r="G71" s="711">
        <f t="shared" si="5"/>
      </c>
      <c r="H71" s="716"/>
    </row>
    <row r="72" spans="1:8" s="12" customFormat="1" ht="13.5" customHeight="1">
      <c r="A72" s="250" t="s">
        <v>393</v>
      </c>
      <c r="B72" s="708">
        <f>('tab 6.1'!H45+'tab 6.1'!H49)/1000</f>
        <v>873.066</v>
      </c>
      <c r="C72" s="708">
        <f>'tab 1.3'!K39</f>
        <v>875</v>
      </c>
      <c r="D72" s="710"/>
      <c r="E72" s="711">
        <f t="shared" si="3"/>
        <v>-2</v>
      </c>
      <c r="F72" s="711">
        <f t="shared" si="4"/>
      </c>
      <c r="G72" s="711">
        <f t="shared" si="5"/>
      </c>
      <c r="H72" s="716"/>
    </row>
  </sheetData>
  <sheetProtection sheet="1" objects="1" scenarios="1"/>
  <mergeCells count="1">
    <mergeCell ref="E1:G1"/>
  </mergeCells>
  <conditionalFormatting sqref="E3:E72">
    <cfRule type="cellIs" priority="1" dxfId="0" operator="notEqual" stopIfTrue="1">
      <formula>0</formula>
    </cfRule>
  </conditionalFormatting>
  <conditionalFormatting sqref="F3:F72">
    <cfRule type="expression" priority="2" dxfId="0" stopIfTrue="1">
      <formula>AND(D3&lt;&gt;0,F3&lt;&gt;0)</formula>
    </cfRule>
  </conditionalFormatting>
  <conditionalFormatting sqref="G3:G72">
    <cfRule type="expression" priority="3" dxfId="0" stopIfTrue="1">
      <formula>AND(D3&lt;&gt;0,G3&lt;&gt;0)</formula>
    </cfRule>
  </conditionalFormatting>
  <printOptions/>
  <pageMargins left="0.37" right="0.19" top="1" bottom="1" header="0.4921259845" footer="0.4921259845"/>
  <pageSetup horizontalDpi="600" verticalDpi="600" orientation="landscape" paperSize="9" scale="85" r:id="rId3"/>
  <headerFooter alignWithMargins="0"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workbookViewId="0" topLeftCell="A1">
      <selection activeCell="P40" sqref="P40"/>
    </sheetView>
  </sheetViews>
  <sheetFormatPr defaultColWidth="9.33203125" defaultRowHeight="10.5"/>
  <cols>
    <col min="1" max="1" width="2.5" style="170" customWidth="1"/>
    <col min="2" max="2" width="8.16015625" style="170" customWidth="1"/>
    <col min="3" max="3" width="8" style="170" customWidth="1"/>
    <col min="4" max="4" width="6" style="170" customWidth="1"/>
    <col min="5" max="6" width="6.33203125" style="170" customWidth="1"/>
    <col min="7" max="7" width="12.33203125" style="170" customWidth="1"/>
    <col min="8" max="8" width="22.16015625" style="170" customWidth="1"/>
    <col min="9" max="9" width="21.5" style="170" customWidth="1"/>
    <col min="10" max="10" width="9.83203125" style="170" customWidth="1"/>
    <col min="11" max="12" width="14.5" style="170" customWidth="1"/>
    <col min="13" max="17" width="9.33203125" style="170" customWidth="1"/>
    <col min="18" max="18" width="10.5" style="170" customWidth="1"/>
    <col min="19" max="16384" width="9.33203125" style="170" customWidth="1"/>
  </cols>
  <sheetData>
    <row r="1" spans="1:12" ht="10.5">
      <c r="A1" s="654" t="s">
        <v>763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</row>
    <row r="2" spans="1:11" ht="10.5">
      <c r="A2" s="736" t="s">
        <v>764</v>
      </c>
      <c r="B2" s="737"/>
      <c r="C2" s="737"/>
      <c r="D2" s="737"/>
      <c r="E2" s="737"/>
      <c r="F2" s="737"/>
      <c r="G2" s="737"/>
      <c r="H2" s="738"/>
      <c r="I2" s="655"/>
      <c r="J2" s="654"/>
      <c r="K2" s="656" t="s">
        <v>476</v>
      </c>
    </row>
    <row r="3" spans="1:12" ht="18" customHeight="1" thickBot="1">
      <c r="A3" s="739"/>
      <c r="B3" s="740"/>
      <c r="C3" s="740"/>
      <c r="D3" s="740"/>
      <c r="E3" s="740"/>
      <c r="F3" s="740"/>
      <c r="G3" s="740"/>
      <c r="H3" s="741"/>
      <c r="I3" s="655"/>
      <c r="J3" s="654"/>
      <c r="K3" s="654"/>
      <c r="L3" s="657" t="s">
        <v>765</v>
      </c>
    </row>
    <row r="4" spans="1:12" ht="10.5">
      <c r="A4" s="742" t="s">
        <v>766</v>
      </c>
      <c r="B4" s="743"/>
      <c r="C4" s="743"/>
      <c r="D4" s="743"/>
      <c r="E4" s="743"/>
      <c r="F4" s="743"/>
      <c r="G4" s="743"/>
      <c r="H4" s="744"/>
      <c r="I4" s="658"/>
      <c r="J4" s="748" t="s">
        <v>843</v>
      </c>
      <c r="K4" s="750" t="s">
        <v>844</v>
      </c>
      <c r="L4" s="734" t="s">
        <v>845</v>
      </c>
    </row>
    <row r="5" spans="1:12" ht="11.25" thickBot="1">
      <c r="A5" s="745"/>
      <c r="B5" s="746"/>
      <c r="C5" s="746"/>
      <c r="D5" s="746"/>
      <c r="E5" s="746"/>
      <c r="F5" s="746"/>
      <c r="G5" s="746"/>
      <c r="H5" s="747"/>
      <c r="I5" s="659"/>
      <c r="J5" s="749"/>
      <c r="K5" s="751"/>
      <c r="L5" s="735" t="s">
        <v>846</v>
      </c>
    </row>
    <row r="6" spans="1:12" ht="11.25" thickBot="1">
      <c r="A6" s="728" t="s">
        <v>767</v>
      </c>
      <c r="B6" s="729"/>
      <c r="C6" s="729"/>
      <c r="D6" s="729"/>
      <c r="E6" s="729"/>
      <c r="F6" s="729"/>
      <c r="G6" s="729"/>
      <c r="H6" s="730"/>
      <c r="I6" s="660" t="s">
        <v>768</v>
      </c>
      <c r="J6" s="661">
        <v>1</v>
      </c>
      <c r="K6" s="662">
        <f>K7+K36</f>
        <v>180478.6</v>
      </c>
      <c r="L6" s="663">
        <f>L7+L36</f>
        <v>177539.58000000002</v>
      </c>
    </row>
    <row r="7" spans="1:12" s="149" customFormat="1" ht="10.5">
      <c r="A7" s="664" t="s">
        <v>769</v>
      </c>
      <c r="B7" s="665" t="s">
        <v>770</v>
      </c>
      <c r="C7" s="665"/>
      <c r="D7" s="665"/>
      <c r="E7" s="665"/>
      <c r="F7" s="665"/>
      <c r="G7" s="665"/>
      <c r="H7" s="666"/>
      <c r="I7" s="667" t="s">
        <v>771</v>
      </c>
      <c r="J7" s="668">
        <v>2</v>
      </c>
      <c r="K7" s="669">
        <f>K8+K35</f>
        <v>179532.6</v>
      </c>
      <c r="L7" s="670">
        <f>L8+L35</f>
        <v>176595.58000000002</v>
      </c>
    </row>
    <row r="8" spans="1:12" s="149" customFormat="1" ht="10.5">
      <c r="A8" s="671"/>
      <c r="B8" s="672" t="s">
        <v>772</v>
      </c>
      <c r="C8" s="672" t="s">
        <v>773</v>
      </c>
      <c r="D8" s="672"/>
      <c r="E8" s="672"/>
      <c r="F8" s="672"/>
      <c r="G8" s="672"/>
      <c r="H8" s="673"/>
      <c r="I8" s="202" t="s">
        <v>774</v>
      </c>
      <c r="J8" s="219">
        <v>3</v>
      </c>
      <c r="K8" s="214">
        <f>K9+K20+K25+K30</f>
        <v>78673.6</v>
      </c>
      <c r="L8" s="674">
        <f>L9+L20+L25+L30</f>
        <v>75736.58</v>
      </c>
    </row>
    <row r="9" spans="1:12" s="149" customFormat="1" ht="10.5">
      <c r="A9" s="671"/>
      <c r="B9" s="672"/>
      <c r="C9" s="672" t="s">
        <v>847</v>
      </c>
      <c r="D9" s="672" t="s">
        <v>775</v>
      </c>
      <c r="E9" s="672"/>
      <c r="F9" s="672"/>
      <c r="G9" s="672"/>
      <c r="H9" s="673"/>
      <c r="J9" s="219">
        <v>4</v>
      </c>
      <c r="K9" s="214">
        <f>K10+K11+K14+K17</f>
        <v>60819</v>
      </c>
      <c r="L9" s="674">
        <f>L10+L11+L14+L17</f>
        <v>58368</v>
      </c>
    </row>
    <row r="10" spans="1:12" s="149" customFormat="1" ht="10.5">
      <c r="A10" s="671"/>
      <c r="B10" s="672"/>
      <c r="C10" s="672"/>
      <c r="D10" s="672" t="s">
        <v>1064</v>
      </c>
      <c r="E10" s="672" t="s">
        <v>776</v>
      </c>
      <c r="F10" s="672"/>
      <c r="G10" s="672"/>
      <c r="H10" s="673"/>
      <c r="I10" s="202"/>
      <c r="J10" s="219">
        <v>5</v>
      </c>
      <c r="K10" s="7">
        <v>0</v>
      </c>
      <c r="L10" s="675">
        <v>0</v>
      </c>
    </row>
    <row r="11" spans="1:12" s="149" customFormat="1" ht="10.5">
      <c r="A11" s="671"/>
      <c r="B11" s="672"/>
      <c r="C11" s="672"/>
      <c r="D11" s="672"/>
      <c r="E11" s="519" t="s">
        <v>777</v>
      </c>
      <c r="F11" s="672"/>
      <c r="H11" s="673"/>
      <c r="I11" s="202" t="s">
        <v>778</v>
      </c>
      <c r="J11" s="219">
        <v>6</v>
      </c>
      <c r="K11" s="214">
        <f>K12+K13</f>
        <v>58039</v>
      </c>
      <c r="L11" s="674">
        <f>L12+L13</f>
        <v>55785</v>
      </c>
    </row>
    <row r="12" spans="1:12" s="149" customFormat="1" ht="10.5">
      <c r="A12" s="671"/>
      <c r="B12" s="672"/>
      <c r="C12" s="672"/>
      <c r="D12" s="672"/>
      <c r="E12" s="672"/>
      <c r="F12" s="519" t="s">
        <v>883</v>
      </c>
      <c r="G12" s="672" t="s">
        <v>779</v>
      </c>
      <c r="H12" s="673"/>
      <c r="I12" s="202"/>
      <c r="J12" s="219">
        <v>7</v>
      </c>
      <c r="K12" s="7">
        <v>55676</v>
      </c>
      <c r="L12" s="675">
        <v>53612</v>
      </c>
    </row>
    <row r="13" spans="1:12" s="149" customFormat="1" ht="10.5">
      <c r="A13" s="671"/>
      <c r="B13" s="672"/>
      <c r="C13" s="672"/>
      <c r="D13" s="672"/>
      <c r="E13" s="672"/>
      <c r="G13" s="672" t="s">
        <v>780</v>
      </c>
      <c r="H13" s="673"/>
      <c r="I13" s="202"/>
      <c r="J13" s="219">
        <v>8</v>
      </c>
      <c r="K13" s="7">
        <v>2363</v>
      </c>
      <c r="L13" s="675">
        <v>2173</v>
      </c>
    </row>
    <row r="14" spans="1:12" s="149" customFormat="1" ht="10.5">
      <c r="A14" s="671"/>
      <c r="B14" s="672"/>
      <c r="C14" s="672"/>
      <c r="D14" s="672"/>
      <c r="E14" s="519" t="s">
        <v>781</v>
      </c>
      <c r="F14" s="672"/>
      <c r="G14" s="672"/>
      <c r="H14" s="673"/>
      <c r="I14" s="202" t="s">
        <v>782</v>
      </c>
      <c r="J14" s="219">
        <v>9</v>
      </c>
      <c r="K14" s="214">
        <f>K15+K16</f>
        <v>0</v>
      </c>
      <c r="L14" s="674">
        <f>L15+L16</f>
        <v>0</v>
      </c>
    </row>
    <row r="15" spans="1:12" s="149" customFormat="1" ht="10.5">
      <c r="A15" s="671"/>
      <c r="B15" s="672"/>
      <c r="C15" s="672"/>
      <c r="D15" s="672"/>
      <c r="E15" s="672"/>
      <c r="F15" s="519" t="s">
        <v>883</v>
      </c>
      <c r="G15" s="672" t="s">
        <v>779</v>
      </c>
      <c r="H15" s="673"/>
      <c r="I15" s="202"/>
      <c r="J15" s="676">
        <v>10</v>
      </c>
      <c r="K15" s="7">
        <v>0</v>
      </c>
      <c r="L15" s="675">
        <v>0</v>
      </c>
    </row>
    <row r="16" spans="1:12" s="149" customFormat="1" ht="10.5">
      <c r="A16" s="671"/>
      <c r="B16" s="672"/>
      <c r="C16" s="672"/>
      <c r="D16" s="672"/>
      <c r="E16" s="672"/>
      <c r="F16" s="519"/>
      <c r="G16" s="672" t="s">
        <v>780</v>
      </c>
      <c r="H16" s="673"/>
      <c r="I16" s="202"/>
      <c r="J16" s="219">
        <v>11</v>
      </c>
      <c r="K16" s="7">
        <v>0</v>
      </c>
      <c r="L16" s="675">
        <v>0</v>
      </c>
    </row>
    <row r="17" spans="1:12" s="149" customFormat="1" ht="10.5">
      <c r="A17" s="671"/>
      <c r="B17" s="672"/>
      <c r="C17" s="672"/>
      <c r="D17" s="672"/>
      <c r="E17" s="672" t="s">
        <v>783</v>
      </c>
      <c r="F17" s="519"/>
      <c r="G17" s="672"/>
      <c r="H17" s="673"/>
      <c r="I17" s="202" t="s">
        <v>784</v>
      </c>
      <c r="J17" s="676">
        <v>12</v>
      </c>
      <c r="K17" s="214">
        <f>K18+K19</f>
        <v>2780</v>
      </c>
      <c r="L17" s="674">
        <f>L18+L19</f>
        <v>2583</v>
      </c>
    </row>
    <row r="18" spans="1:12" s="149" customFormat="1" ht="10.5">
      <c r="A18" s="671"/>
      <c r="B18" s="672"/>
      <c r="C18" s="672"/>
      <c r="D18" s="672"/>
      <c r="E18" s="672"/>
      <c r="F18" s="519" t="s">
        <v>883</v>
      </c>
      <c r="G18" s="672" t="s">
        <v>785</v>
      </c>
      <c r="H18" s="673"/>
      <c r="I18" s="202"/>
      <c r="J18" s="219">
        <v>13</v>
      </c>
      <c r="K18" s="7">
        <v>2780</v>
      </c>
      <c r="L18" s="675">
        <v>2583</v>
      </c>
    </row>
    <row r="19" spans="1:12" s="149" customFormat="1" ht="10.5">
      <c r="A19" s="671"/>
      <c r="B19" s="672"/>
      <c r="C19" s="672"/>
      <c r="D19" s="672"/>
      <c r="E19" s="672"/>
      <c r="F19" s="519"/>
      <c r="G19" s="672" t="s">
        <v>786</v>
      </c>
      <c r="H19" s="673"/>
      <c r="I19" s="202"/>
      <c r="J19" s="676">
        <v>14</v>
      </c>
      <c r="K19" s="7">
        <v>0</v>
      </c>
      <c r="L19" s="675"/>
    </row>
    <row r="20" spans="1:12" s="149" customFormat="1" ht="11.25">
      <c r="A20" s="671"/>
      <c r="B20" s="672"/>
      <c r="C20" s="677" t="s">
        <v>787</v>
      </c>
      <c r="D20" s="672" t="s">
        <v>848</v>
      </c>
      <c r="E20" s="672"/>
      <c r="F20" s="672"/>
      <c r="G20" s="672"/>
      <c r="H20" s="673"/>
      <c r="I20" s="202" t="s">
        <v>788</v>
      </c>
      <c r="J20" s="676">
        <v>15</v>
      </c>
      <c r="K20" s="214">
        <f>K21+K22</f>
        <v>15405</v>
      </c>
      <c r="L20" s="674">
        <f>L21+L22</f>
        <v>14918.58</v>
      </c>
    </row>
    <row r="21" spans="1:12" s="149" customFormat="1" ht="10.5">
      <c r="A21" s="671"/>
      <c r="B21" s="672"/>
      <c r="C21" s="672"/>
      <c r="D21" s="672" t="s">
        <v>1064</v>
      </c>
      <c r="E21" s="672" t="s">
        <v>789</v>
      </c>
      <c r="F21" s="672"/>
      <c r="G21" s="672"/>
      <c r="H21" s="673"/>
      <c r="I21" s="202"/>
      <c r="J21" s="219">
        <v>16</v>
      </c>
      <c r="K21" s="7">
        <v>877</v>
      </c>
      <c r="L21" s="675">
        <v>876.58</v>
      </c>
    </row>
    <row r="22" spans="1:12" s="149" customFormat="1" ht="10.5">
      <c r="A22" s="671"/>
      <c r="B22" s="672"/>
      <c r="C22" s="672"/>
      <c r="D22" s="672"/>
      <c r="E22" s="672" t="s">
        <v>790</v>
      </c>
      <c r="F22" s="672"/>
      <c r="G22" s="672"/>
      <c r="H22" s="673"/>
      <c r="I22" s="202" t="s">
        <v>791</v>
      </c>
      <c r="J22" s="676">
        <v>17</v>
      </c>
      <c r="K22" s="214">
        <f>K23+K24</f>
        <v>14528</v>
      </c>
      <c r="L22" s="674">
        <f>L23+L24</f>
        <v>14042</v>
      </c>
    </row>
    <row r="23" spans="1:12" s="149" customFormat="1" ht="10.5">
      <c r="A23" s="671"/>
      <c r="B23" s="672"/>
      <c r="C23" s="672"/>
      <c r="D23" s="672"/>
      <c r="E23" s="672"/>
      <c r="F23" s="672" t="s">
        <v>883</v>
      </c>
      <c r="G23" s="672" t="s">
        <v>779</v>
      </c>
      <c r="H23" s="673"/>
      <c r="I23" s="202"/>
      <c r="J23" s="676">
        <v>18</v>
      </c>
      <c r="K23" s="7">
        <v>0</v>
      </c>
      <c r="L23" s="678">
        <v>0</v>
      </c>
    </row>
    <row r="24" spans="1:12" s="149" customFormat="1" ht="10.5">
      <c r="A24" s="671"/>
      <c r="B24" s="672"/>
      <c r="C24" s="672"/>
      <c r="D24" s="672"/>
      <c r="E24" s="672"/>
      <c r="F24" s="672"/>
      <c r="G24" s="672" t="s">
        <v>780</v>
      </c>
      <c r="H24" s="673"/>
      <c r="I24" s="202"/>
      <c r="J24" s="219">
        <v>19</v>
      </c>
      <c r="K24" s="7">
        <v>14528</v>
      </c>
      <c r="L24" s="675">
        <v>14042</v>
      </c>
    </row>
    <row r="25" spans="1:12" s="149" customFormat="1" ht="11.25">
      <c r="A25" s="671"/>
      <c r="B25" s="672"/>
      <c r="C25" s="677" t="s">
        <v>792</v>
      </c>
      <c r="D25" s="672" t="s">
        <v>849</v>
      </c>
      <c r="E25" s="672"/>
      <c r="F25" s="672"/>
      <c r="G25" s="672"/>
      <c r="H25" s="673"/>
      <c r="I25" s="202" t="s">
        <v>793</v>
      </c>
      <c r="J25" s="676">
        <v>20</v>
      </c>
      <c r="K25" s="214">
        <f>K26+K27</f>
        <v>233</v>
      </c>
      <c r="L25" s="674">
        <f>L26+L27</f>
        <v>233</v>
      </c>
    </row>
    <row r="26" spans="1:12" s="149" customFormat="1" ht="10.5">
      <c r="A26" s="671"/>
      <c r="B26" s="672"/>
      <c r="C26" s="672"/>
      <c r="D26" s="672" t="s">
        <v>883</v>
      </c>
      <c r="E26" s="672" t="s">
        <v>789</v>
      </c>
      <c r="F26" s="672"/>
      <c r="G26" s="672"/>
      <c r="H26" s="673"/>
      <c r="I26" s="202"/>
      <c r="J26" s="219">
        <v>21</v>
      </c>
      <c r="K26" s="7">
        <v>233</v>
      </c>
      <c r="L26" s="675">
        <v>233</v>
      </c>
    </row>
    <row r="27" spans="1:12" s="149" customFormat="1" ht="10.5">
      <c r="A27" s="671"/>
      <c r="B27" s="672"/>
      <c r="C27" s="672"/>
      <c r="D27" s="672"/>
      <c r="E27" s="672" t="s">
        <v>790</v>
      </c>
      <c r="F27" s="672"/>
      <c r="G27" s="672"/>
      <c r="H27" s="673"/>
      <c r="I27" s="202" t="s">
        <v>794</v>
      </c>
      <c r="J27" s="676">
        <v>22</v>
      </c>
      <c r="K27" s="214">
        <f>K28+K29</f>
        <v>0</v>
      </c>
      <c r="L27" s="674">
        <f>L28+L29</f>
        <v>0</v>
      </c>
    </row>
    <row r="28" spans="1:12" s="149" customFormat="1" ht="10.5">
      <c r="A28" s="671"/>
      <c r="B28" s="672"/>
      <c r="C28" s="672"/>
      <c r="D28" s="672"/>
      <c r="E28" s="672"/>
      <c r="F28" s="672" t="s">
        <v>883</v>
      </c>
      <c r="G28" s="672" t="s">
        <v>779</v>
      </c>
      <c r="H28" s="673"/>
      <c r="I28" s="202"/>
      <c r="J28" s="219">
        <v>23</v>
      </c>
      <c r="K28" s="7">
        <v>0</v>
      </c>
      <c r="L28" s="675">
        <v>0</v>
      </c>
    </row>
    <row r="29" spans="1:12" s="149" customFormat="1" ht="10.5">
      <c r="A29" s="671"/>
      <c r="B29" s="672"/>
      <c r="C29" s="672"/>
      <c r="D29" s="672"/>
      <c r="E29" s="672"/>
      <c r="F29" s="672"/>
      <c r="G29" s="672" t="s">
        <v>780</v>
      </c>
      <c r="H29" s="673"/>
      <c r="I29" s="202"/>
      <c r="J29" s="676">
        <v>24</v>
      </c>
      <c r="K29" s="7">
        <v>0</v>
      </c>
      <c r="L29" s="675">
        <v>0</v>
      </c>
    </row>
    <row r="30" spans="1:12" s="149" customFormat="1" ht="11.25">
      <c r="A30" s="671"/>
      <c r="B30" s="672"/>
      <c r="C30" s="677" t="s">
        <v>795</v>
      </c>
      <c r="D30" s="672" t="s">
        <v>850</v>
      </c>
      <c r="E30" s="672"/>
      <c r="F30" s="672"/>
      <c r="G30" s="672"/>
      <c r="H30" s="673"/>
      <c r="I30" s="202" t="s">
        <v>796</v>
      </c>
      <c r="J30" s="219">
        <v>25</v>
      </c>
      <c r="K30" s="214">
        <f>K31+K32</f>
        <v>2216.6</v>
      </c>
      <c r="L30" s="674">
        <f>L31+L32</f>
        <v>2217</v>
      </c>
    </row>
    <row r="31" spans="1:12" s="149" customFormat="1" ht="10.5">
      <c r="A31" s="671"/>
      <c r="B31" s="672"/>
      <c r="C31" s="672"/>
      <c r="D31" s="672" t="s">
        <v>883</v>
      </c>
      <c r="E31" s="672" t="s">
        <v>789</v>
      </c>
      <c r="F31" s="672"/>
      <c r="G31" s="672"/>
      <c r="H31" s="673"/>
      <c r="I31" s="202"/>
      <c r="J31" s="676">
        <v>26</v>
      </c>
      <c r="K31" s="7">
        <v>1109.6</v>
      </c>
      <c r="L31" s="675">
        <v>1110</v>
      </c>
    </row>
    <row r="32" spans="1:12" s="149" customFormat="1" ht="10.5">
      <c r="A32" s="671"/>
      <c r="B32" s="672"/>
      <c r="C32" s="672"/>
      <c r="D32" s="672"/>
      <c r="E32" s="672" t="s">
        <v>790</v>
      </c>
      <c r="F32" s="672"/>
      <c r="G32" s="672"/>
      <c r="H32" s="673"/>
      <c r="I32" s="202" t="s">
        <v>797</v>
      </c>
      <c r="J32" s="219">
        <v>27</v>
      </c>
      <c r="K32" s="214">
        <f>K33+K34</f>
        <v>1107</v>
      </c>
      <c r="L32" s="674">
        <f>L33+L34</f>
        <v>1107</v>
      </c>
    </row>
    <row r="33" spans="1:12" s="149" customFormat="1" ht="10.5">
      <c r="A33" s="671"/>
      <c r="B33" s="672"/>
      <c r="C33" s="672"/>
      <c r="D33" s="672"/>
      <c r="E33" s="672"/>
      <c r="F33" s="672" t="s">
        <v>883</v>
      </c>
      <c r="G33" s="672" t="s">
        <v>779</v>
      </c>
      <c r="H33" s="673"/>
      <c r="I33" s="202"/>
      <c r="J33" s="676">
        <v>28</v>
      </c>
      <c r="K33" s="7">
        <v>0</v>
      </c>
      <c r="L33" s="675">
        <v>0</v>
      </c>
    </row>
    <row r="34" spans="1:12" s="149" customFormat="1" ht="10.5">
      <c r="A34" s="671"/>
      <c r="B34" s="672"/>
      <c r="C34" s="672"/>
      <c r="D34" s="672"/>
      <c r="E34" s="672"/>
      <c r="F34" s="672"/>
      <c r="G34" s="672" t="s">
        <v>780</v>
      </c>
      <c r="H34" s="673"/>
      <c r="I34" s="202"/>
      <c r="J34" s="219">
        <v>29</v>
      </c>
      <c r="K34" s="7">
        <v>1107</v>
      </c>
      <c r="L34" s="675">
        <v>1107</v>
      </c>
    </row>
    <row r="35" spans="1:12" s="149" customFormat="1" ht="10.5">
      <c r="A35" s="671"/>
      <c r="B35" s="677" t="s">
        <v>798</v>
      </c>
      <c r="C35" s="672" t="s">
        <v>799</v>
      </c>
      <c r="D35" s="672"/>
      <c r="E35" s="672"/>
      <c r="F35" s="672"/>
      <c r="G35" s="672"/>
      <c r="H35" s="673"/>
      <c r="I35" s="202"/>
      <c r="J35" s="676">
        <v>30</v>
      </c>
      <c r="K35" s="7">
        <v>100859</v>
      </c>
      <c r="L35" s="675">
        <v>100859</v>
      </c>
    </row>
    <row r="36" spans="1:12" s="149" customFormat="1" ht="10.5">
      <c r="A36" s="679" t="s">
        <v>800</v>
      </c>
      <c r="B36" s="672" t="s">
        <v>801</v>
      </c>
      <c r="C36" s="672"/>
      <c r="D36" s="672"/>
      <c r="E36" s="672"/>
      <c r="F36" s="672"/>
      <c r="G36" s="672"/>
      <c r="H36" s="673"/>
      <c r="I36" s="202" t="s">
        <v>802</v>
      </c>
      <c r="J36" s="219">
        <v>31</v>
      </c>
      <c r="K36" s="214">
        <f>K37+K42+K43</f>
        <v>946</v>
      </c>
      <c r="L36" s="674">
        <f>L37+L42+L43</f>
        <v>944</v>
      </c>
    </row>
    <row r="37" spans="1:12" s="149" customFormat="1" ht="10.5">
      <c r="A37" s="671"/>
      <c r="B37" s="672"/>
      <c r="C37" s="680" t="s">
        <v>883</v>
      </c>
      <c r="D37" s="672" t="s">
        <v>803</v>
      </c>
      <c r="E37" s="672"/>
      <c r="F37" s="672"/>
      <c r="G37" s="672"/>
      <c r="H37" s="673"/>
      <c r="I37" s="202" t="s">
        <v>804</v>
      </c>
      <c r="J37" s="676">
        <v>32</v>
      </c>
      <c r="K37" s="214">
        <f>K38+K41</f>
        <v>946</v>
      </c>
      <c r="L37" s="674">
        <f>L38+L41</f>
        <v>944</v>
      </c>
    </row>
    <row r="38" spans="1:12" s="149" customFormat="1" ht="10.5">
      <c r="A38" s="671"/>
      <c r="B38" s="672"/>
      <c r="C38" s="672"/>
      <c r="D38" s="672"/>
      <c r="E38" s="672" t="s">
        <v>883</v>
      </c>
      <c r="F38" s="672" t="s">
        <v>773</v>
      </c>
      <c r="G38" s="672"/>
      <c r="H38" s="673"/>
      <c r="I38" s="202" t="s">
        <v>805</v>
      </c>
      <c r="J38" s="219">
        <v>33</v>
      </c>
      <c r="K38" s="214">
        <f>K39+K40</f>
        <v>946</v>
      </c>
      <c r="L38" s="674">
        <f>L39+L40</f>
        <v>944</v>
      </c>
    </row>
    <row r="39" spans="1:12" s="149" customFormat="1" ht="10.5">
      <c r="A39" s="671"/>
      <c r="B39" s="672"/>
      <c r="C39" s="672"/>
      <c r="D39" s="672"/>
      <c r="E39" s="672"/>
      <c r="F39" s="672" t="s">
        <v>883</v>
      </c>
      <c r="G39" s="672" t="s">
        <v>806</v>
      </c>
      <c r="H39" s="673"/>
      <c r="I39" s="202"/>
      <c r="J39" s="676">
        <v>34</v>
      </c>
      <c r="K39" s="7">
        <v>875</v>
      </c>
      <c r="L39" s="675">
        <v>873</v>
      </c>
    </row>
    <row r="40" spans="1:12" s="149" customFormat="1" ht="10.5">
      <c r="A40" s="671"/>
      <c r="B40" s="672"/>
      <c r="C40" s="672"/>
      <c r="D40" s="672"/>
      <c r="E40" s="672"/>
      <c r="F40" s="672"/>
      <c r="G40" s="672" t="s">
        <v>807</v>
      </c>
      <c r="H40" s="673"/>
      <c r="I40" s="202"/>
      <c r="J40" s="219">
        <v>35</v>
      </c>
      <c r="K40" s="7">
        <v>71</v>
      </c>
      <c r="L40" s="675">
        <v>71</v>
      </c>
    </row>
    <row r="41" spans="1:12" s="149" customFormat="1" ht="10.5">
      <c r="A41" s="671"/>
      <c r="B41" s="672"/>
      <c r="C41" s="672"/>
      <c r="D41" s="672"/>
      <c r="E41" s="672"/>
      <c r="F41" s="672" t="s">
        <v>808</v>
      </c>
      <c r="G41" s="672"/>
      <c r="H41" s="673"/>
      <c r="I41" s="202"/>
      <c r="J41" s="676">
        <v>36</v>
      </c>
      <c r="K41" s="7">
        <v>0</v>
      </c>
      <c r="L41" s="675">
        <v>0</v>
      </c>
    </row>
    <row r="42" spans="1:12" s="149" customFormat="1" ht="10.5">
      <c r="A42" s="671"/>
      <c r="B42" s="672"/>
      <c r="C42" s="672"/>
      <c r="D42" s="672" t="s">
        <v>809</v>
      </c>
      <c r="E42" s="672"/>
      <c r="F42" s="672"/>
      <c r="G42" s="672"/>
      <c r="H42" s="673"/>
      <c r="I42" s="202"/>
      <c r="J42" s="219">
        <v>37</v>
      </c>
      <c r="K42" s="7">
        <v>0</v>
      </c>
      <c r="L42" s="675">
        <v>0</v>
      </c>
    </row>
    <row r="43" spans="1:12" s="149" customFormat="1" ht="11.25" thickBot="1">
      <c r="A43" s="671"/>
      <c r="B43" s="672"/>
      <c r="C43" s="672"/>
      <c r="D43" s="672" t="s">
        <v>810</v>
      </c>
      <c r="E43" s="672"/>
      <c r="F43" s="672"/>
      <c r="G43" s="672"/>
      <c r="H43" s="673"/>
      <c r="I43" s="206"/>
      <c r="J43" s="681">
        <v>38</v>
      </c>
      <c r="K43" s="146">
        <v>0</v>
      </c>
      <c r="L43" s="682">
        <v>0</v>
      </c>
    </row>
    <row r="44" spans="1:12" ht="11.25" thickBot="1">
      <c r="A44" s="728" t="s">
        <v>811</v>
      </c>
      <c r="B44" s="729"/>
      <c r="C44" s="729" t="s">
        <v>812</v>
      </c>
      <c r="D44" s="729" t="s">
        <v>813</v>
      </c>
      <c r="E44" s="729"/>
      <c r="F44" s="729"/>
      <c r="G44" s="729"/>
      <c r="H44" s="730"/>
      <c r="I44" s="683" t="s">
        <v>814</v>
      </c>
      <c r="J44" s="684">
        <v>39</v>
      </c>
      <c r="K44" s="685">
        <f>SUM(K45:K51)</f>
        <v>14527.6</v>
      </c>
      <c r="L44" s="686">
        <f>SUM(L45:L51)</f>
        <v>14041.5</v>
      </c>
    </row>
    <row r="45" spans="1:12" s="149" customFormat="1" ht="10.5">
      <c r="A45" s="671"/>
      <c r="B45" s="680" t="s">
        <v>883</v>
      </c>
      <c r="C45" s="672" t="s">
        <v>815</v>
      </c>
      <c r="D45" s="672"/>
      <c r="E45" s="672"/>
      <c r="F45" s="672"/>
      <c r="G45" s="672"/>
      <c r="H45" s="673"/>
      <c r="I45" s="197"/>
      <c r="J45" s="676">
        <v>40</v>
      </c>
      <c r="K45" s="687">
        <v>5734</v>
      </c>
      <c r="L45" s="688">
        <v>5546.5</v>
      </c>
    </row>
    <row r="46" spans="1:12" s="149" customFormat="1" ht="10.5">
      <c r="A46" s="671"/>
      <c r="B46" s="672"/>
      <c r="C46" s="672" t="s">
        <v>816</v>
      </c>
      <c r="D46" s="672"/>
      <c r="E46" s="672"/>
      <c r="F46" s="672"/>
      <c r="G46" s="672"/>
      <c r="H46" s="673"/>
      <c r="I46" s="202"/>
      <c r="J46" s="219">
        <v>41</v>
      </c>
      <c r="K46" s="7">
        <v>1556</v>
      </c>
      <c r="L46" s="675">
        <v>1509.6</v>
      </c>
    </row>
    <row r="47" spans="1:12" s="149" customFormat="1" ht="10.5">
      <c r="A47" s="671"/>
      <c r="B47" s="672"/>
      <c r="C47" s="672" t="s">
        <v>817</v>
      </c>
      <c r="D47" s="672"/>
      <c r="E47" s="672"/>
      <c r="F47" s="672"/>
      <c r="G47" s="672"/>
      <c r="H47" s="673"/>
      <c r="I47" s="202"/>
      <c r="J47" s="219">
        <v>42</v>
      </c>
      <c r="K47" s="7">
        <v>0</v>
      </c>
      <c r="L47" s="675">
        <v>0</v>
      </c>
    </row>
    <row r="48" spans="1:12" s="149" customFormat="1" ht="10.5">
      <c r="A48" s="671"/>
      <c r="B48" s="672"/>
      <c r="C48" s="672" t="s">
        <v>818</v>
      </c>
      <c r="D48" s="672"/>
      <c r="E48" s="672"/>
      <c r="F48" s="672"/>
      <c r="G48" s="672"/>
      <c r="H48" s="673"/>
      <c r="I48" s="202"/>
      <c r="J48" s="219">
        <v>43</v>
      </c>
      <c r="K48" s="7">
        <v>0</v>
      </c>
      <c r="L48" s="675">
        <v>0</v>
      </c>
    </row>
    <row r="49" spans="1:12" s="149" customFormat="1" ht="10.5">
      <c r="A49" s="671"/>
      <c r="B49" s="672"/>
      <c r="C49" s="672" t="s">
        <v>819</v>
      </c>
      <c r="D49" s="672"/>
      <c r="E49" s="672"/>
      <c r="F49" s="672"/>
      <c r="G49" s="680"/>
      <c r="H49" s="673"/>
      <c r="I49" s="202"/>
      <c r="J49" s="219">
        <v>44</v>
      </c>
      <c r="K49" s="7">
        <v>0</v>
      </c>
      <c r="L49" s="675">
        <v>0</v>
      </c>
    </row>
    <row r="50" spans="1:12" s="149" customFormat="1" ht="10.5">
      <c r="A50" s="671"/>
      <c r="B50" s="672"/>
      <c r="C50" s="672" t="s">
        <v>820</v>
      </c>
      <c r="D50" s="672"/>
      <c r="E50" s="672"/>
      <c r="F50" s="672"/>
      <c r="G50" s="672"/>
      <c r="H50" s="673"/>
      <c r="I50" s="202"/>
      <c r="J50" s="219">
        <v>45</v>
      </c>
      <c r="K50" s="7">
        <v>0</v>
      </c>
      <c r="L50" s="675">
        <v>0</v>
      </c>
    </row>
    <row r="51" spans="1:12" s="149" customFormat="1" ht="12" thickBot="1">
      <c r="A51" s="671"/>
      <c r="B51" s="672"/>
      <c r="C51" s="672" t="s">
        <v>851</v>
      </c>
      <c r="D51" s="672"/>
      <c r="E51" s="672"/>
      <c r="F51" s="672"/>
      <c r="G51" s="672"/>
      <c r="H51" s="673"/>
      <c r="I51" s="202"/>
      <c r="J51" s="219">
        <v>46</v>
      </c>
      <c r="K51" s="7">
        <v>7237.6</v>
      </c>
      <c r="L51" s="675">
        <v>6985.4</v>
      </c>
    </row>
    <row r="52" spans="1:12" ht="11.25" thickBot="1">
      <c r="A52" s="728" t="s">
        <v>821</v>
      </c>
      <c r="B52" s="729"/>
      <c r="C52" s="729" t="s">
        <v>822</v>
      </c>
      <c r="D52" s="729" t="s">
        <v>823</v>
      </c>
      <c r="E52" s="729"/>
      <c r="F52" s="729"/>
      <c r="G52" s="729"/>
      <c r="H52" s="730"/>
      <c r="I52" s="683" t="s">
        <v>824</v>
      </c>
      <c r="J52" s="684">
        <v>47</v>
      </c>
      <c r="K52" s="685">
        <f>K53+K54</f>
        <v>2216.6</v>
      </c>
      <c r="L52" s="686">
        <f>L53+L54</f>
        <v>2217</v>
      </c>
    </row>
    <row r="53" spans="1:12" s="149" customFormat="1" ht="10.5">
      <c r="A53" s="689"/>
      <c r="B53" s="690" t="s">
        <v>883</v>
      </c>
      <c r="C53" s="665" t="s">
        <v>825</v>
      </c>
      <c r="D53" s="665"/>
      <c r="E53" s="665"/>
      <c r="F53" s="665"/>
      <c r="G53" s="665"/>
      <c r="H53" s="666"/>
      <c r="I53" s="202"/>
      <c r="J53" s="219">
        <v>48</v>
      </c>
      <c r="K53" s="7">
        <v>1107</v>
      </c>
      <c r="L53" s="675">
        <v>1107</v>
      </c>
    </row>
    <row r="54" spans="1:12" s="149" customFormat="1" ht="10.5">
      <c r="A54" s="671"/>
      <c r="B54" s="672"/>
      <c r="C54" s="672" t="s">
        <v>826</v>
      </c>
      <c r="D54" s="672"/>
      <c r="E54" s="672"/>
      <c r="F54" s="672"/>
      <c r="G54" s="672"/>
      <c r="H54" s="673"/>
      <c r="I54" s="202" t="s">
        <v>827</v>
      </c>
      <c r="J54" s="219">
        <v>49</v>
      </c>
      <c r="K54" s="214">
        <f>SUM(K55:K57)</f>
        <v>1109.6</v>
      </c>
      <c r="L54" s="674">
        <f>SUM(L55:L57)</f>
        <v>1110</v>
      </c>
    </row>
    <row r="55" spans="1:12" s="149" customFormat="1" ht="10.5">
      <c r="A55" s="671"/>
      <c r="B55" s="677"/>
      <c r="C55" s="680" t="s">
        <v>883</v>
      </c>
      <c r="D55" s="672" t="s">
        <v>828</v>
      </c>
      <c r="E55" s="672"/>
      <c r="F55" s="672"/>
      <c r="G55" s="672"/>
      <c r="H55" s="673"/>
      <c r="I55" s="202"/>
      <c r="J55" s="219">
        <v>50</v>
      </c>
      <c r="K55" s="7">
        <v>0</v>
      </c>
      <c r="L55" s="675">
        <v>0</v>
      </c>
    </row>
    <row r="56" spans="1:12" s="149" customFormat="1" ht="10.5">
      <c r="A56" s="671"/>
      <c r="B56" s="672"/>
      <c r="C56" s="672"/>
      <c r="D56" s="672" t="s">
        <v>829</v>
      </c>
      <c r="E56" s="672"/>
      <c r="F56" s="672"/>
      <c r="G56" s="672"/>
      <c r="H56" s="673"/>
      <c r="I56" s="202"/>
      <c r="J56" s="219">
        <v>51</v>
      </c>
      <c r="K56" s="7">
        <v>1109.6</v>
      </c>
      <c r="L56" s="675">
        <v>1110</v>
      </c>
    </row>
    <row r="57" spans="1:12" s="149" customFormat="1" ht="11.25" thickBot="1">
      <c r="A57" s="691"/>
      <c r="B57" s="692"/>
      <c r="C57" s="692"/>
      <c r="D57" s="692" t="s">
        <v>830</v>
      </c>
      <c r="E57" s="692"/>
      <c r="F57" s="692"/>
      <c r="G57" s="692"/>
      <c r="H57" s="693"/>
      <c r="I57" s="202"/>
      <c r="J57" s="219">
        <v>52</v>
      </c>
      <c r="K57" s="7">
        <v>0</v>
      </c>
      <c r="L57" s="675">
        <v>0</v>
      </c>
    </row>
    <row r="58" spans="1:12" s="149" customFormat="1" ht="11.25" thickBot="1">
      <c r="A58" s="694" t="s">
        <v>476</v>
      </c>
      <c r="B58" s="694"/>
      <c r="C58" s="694"/>
      <c r="D58" s="694"/>
      <c r="E58" s="694"/>
      <c r="F58" s="694"/>
      <c r="G58" s="694"/>
      <c r="H58" s="694"/>
      <c r="I58" s="355"/>
      <c r="J58" s="695"/>
      <c r="K58" s="696" t="s">
        <v>831</v>
      </c>
      <c r="L58" s="697" t="s">
        <v>832</v>
      </c>
    </row>
    <row r="59" spans="1:12" ht="11.25" thickBot="1">
      <c r="A59" s="728" t="s">
        <v>833</v>
      </c>
      <c r="B59" s="729"/>
      <c r="C59" s="729"/>
      <c r="D59" s="729"/>
      <c r="E59" s="729"/>
      <c r="F59" s="729"/>
      <c r="G59" s="729"/>
      <c r="H59" s="730"/>
      <c r="I59" s="683" t="s">
        <v>834</v>
      </c>
      <c r="J59" s="684">
        <v>53</v>
      </c>
      <c r="K59" s="685">
        <f>SUM(K60:K66)</f>
        <v>25598</v>
      </c>
      <c r="L59" s="686">
        <f>SUM(L60:L66)</f>
        <v>21707.2</v>
      </c>
    </row>
    <row r="60" spans="1:12" s="149" customFormat="1" ht="10.5">
      <c r="A60" s="671"/>
      <c r="B60" s="680" t="s">
        <v>883</v>
      </c>
      <c r="C60" s="672" t="s">
        <v>835</v>
      </c>
      <c r="D60" s="672"/>
      <c r="E60" s="672"/>
      <c r="F60" s="672"/>
      <c r="G60" s="672"/>
      <c r="H60" s="673"/>
      <c r="I60" s="168"/>
      <c r="J60" s="698">
        <v>54</v>
      </c>
      <c r="K60" s="7">
        <v>0</v>
      </c>
      <c r="L60" s="675">
        <v>0</v>
      </c>
    </row>
    <row r="61" spans="1:12" s="149" customFormat="1" ht="10.5">
      <c r="A61" s="671"/>
      <c r="B61" s="672"/>
      <c r="C61" s="672" t="s">
        <v>836</v>
      </c>
      <c r="D61" s="672"/>
      <c r="E61" s="672"/>
      <c r="F61" s="672"/>
      <c r="G61" s="672"/>
      <c r="H61" s="673"/>
      <c r="I61" s="168"/>
      <c r="J61" s="698">
        <v>55</v>
      </c>
      <c r="K61" s="7">
        <v>13</v>
      </c>
      <c r="L61" s="675">
        <v>13</v>
      </c>
    </row>
    <row r="62" spans="1:12" s="149" customFormat="1" ht="10.5">
      <c r="A62" s="671"/>
      <c r="B62" s="672"/>
      <c r="C62" s="672" t="s">
        <v>837</v>
      </c>
      <c r="D62" s="672"/>
      <c r="E62" s="672"/>
      <c r="F62" s="672"/>
      <c r="G62" s="672"/>
      <c r="H62" s="673"/>
      <c r="I62" s="168"/>
      <c r="J62" s="698">
        <v>56</v>
      </c>
      <c r="K62" s="7">
        <v>13210</v>
      </c>
      <c r="L62" s="675">
        <v>10941</v>
      </c>
    </row>
    <row r="63" spans="1:12" s="149" customFormat="1" ht="10.5">
      <c r="A63" s="671"/>
      <c r="B63" s="672"/>
      <c r="C63" s="672" t="s">
        <v>838</v>
      </c>
      <c r="D63" s="672"/>
      <c r="E63" s="672"/>
      <c r="F63" s="672"/>
      <c r="G63" s="672"/>
      <c r="H63" s="673"/>
      <c r="I63" s="168"/>
      <c r="J63" s="698">
        <v>57</v>
      </c>
      <c r="K63" s="7">
        <v>1916</v>
      </c>
      <c r="L63" s="675">
        <v>2538</v>
      </c>
    </row>
    <row r="64" spans="1:12" s="149" customFormat="1" ht="10.5">
      <c r="A64" s="671"/>
      <c r="B64" s="672"/>
      <c r="C64" s="519" t="s">
        <v>1035</v>
      </c>
      <c r="D64" s="672"/>
      <c r="E64" s="672"/>
      <c r="F64" s="672"/>
      <c r="G64" s="672"/>
      <c r="H64" s="673"/>
      <c r="I64" s="168"/>
      <c r="J64" s="698">
        <v>58</v>
      </c>
      <c r="K64" s="7">
        <v>9670</v>
      </c>
      <c r="L64" s="675">
        <v>6472</v>
      </c>
    </row>
    <row r="65" spans="1:12" s="149" customFormat="1" ht="10.5">
      <c r="A65" s="671"/>
      <c r="B65" s="672"/>
      <c r="C65" s="519" t="s">
        <v>1109</v>
      </c>
      <c r="D65" s="672"/>
      <c r="E65" s="672"/>
      <c r="F65" s="672"/>
      <c r="G65" s="672"/>
      <c r="H65" s="673"/>
      <c r="I65" s="699"/>
      <c r="J65" s="698">
        <v>59</v>
      </c>
      <c r="K65" s="7">
        <v>789</v>
      </c>
      <c r="L65" s="682">
        <v>1743.2</v>
      </c>
    </row>
    <row r="66" spans="1:12" s="149" customFormat="1" ht="11.25" thickBot="1">
      <c r="A66" s="691"/>
      <c r="B66" s="692"/>
      <c r="C66" s="700" t="s">
        <v>1037</v>
      </c>
      <c r="D66" s="692"/>
      <c r="E66" s="692"/>
      <c r="F66" s="692"/>
      <c r="G66" s="692"/>
      <c r="H66" s="693"/>
      <c r="I66" s="701"/>
      <c r="J66" s="702">
        <v>60</v>
      </c>
      <c r="K66" s="703">
        <v>0</v>
      </c>
      <c r="L66" s="704">
        <v>0</v>
      </c>
    </row>
    <row r="67" spans="1:12" ht="11.25" thickBot="1">
      <c r="A67" s="728" t="s">
        <v>839</v>
      </c>
      <c r="B67" s="729"/>
      <c r="C67" s="729"/>
      <c r="D67" s="729"/>
      <c r="E67" s="729"/>
      <c r="F67" s="729"/>
      <c r="G67" s="729"/>
      <c r="H67" s="730"/>
      <c r="I67" s="683" t="s">
        <v>840</v>
      </c>
      <c r="J67" s="684">
        <v>61</v>
      </c>
      <c r="K67" s="685">
        <f>K68+K69</f>
        <v>0</v>
      </c>
      <c r="L67" s="686">
        <f>L68+L69</f>
        <v>2351</v>
      </c>
    </row>
    <row r="68" spans="1:12" ht="10.5">
      <c r="A68" s="671"/>
      <c r="B68" s="680" t="s">
        <v>883</v>
      </c>
      <c r="C68" s="519" t="s">
        <v>841</v>
      </c>
      <c r="D68" s="672"/>
      <c r="E68" s="672"/>
      <c r="F68" s="672"/>
      <c r="G68" s="672"/>
      <c r="H68" s="673"/>
      <c r="I68" s="699"/>
      <c r="J68" s="698">
        <v>62</v>
      </c>
      <c r="K68" s="7">
        <v>0</v>
      </c>
      <c r="L68" s="682">
        <v>2351</v>
      </c>
    </row>
    <row r="69" spans="1:12" ht="11.25" thickBot="1">
      <c r="A69" s="691"/>
      <c r="B69" s="692"/>
      <c r="C69" s="700" t="s">
        <v>842</v>
      </c>
      <c r="D69" s="692"/>
      <c r="E69" s="692"/>
      <c r="F69" s="692"/>
      <c r="G69" s="692"/>
      <c r="H69" s="693"/>
      <c r="I69" s="701"/>
      <c r="J69" s="702">
        <v>63</v>
      </c>
      <c r="K69" s="703">
        <v>0</v>
      </c>
      <c r="L69" s="704"/>
    </row>
    <row r="70" ht="10.5">
      <c r="K70" s="705"/>
    </row>
    <row r="71" spans="1:11" ht="11.25">
      <c r="A71" s="706" t="s">
        <v>852</v>
      </c>
      <c r="K71" s="705"/>
    </row>
    <row r="72" spans="1:12" ht="10.5">
      <c r="A72" s="731" t="s">
        <v>853</v>
      </c>
      <c r="B72" s="732"/>
      <c r="C72" s="732"/>
      <c r="D72" s="732"/>
      <c r="E72" s="732"/>
      <c r="F72" s="732"/>
      <c r="G72" s="732"/>
      <c r="H72" s="732"/>
      <c r="I72" s="732"/>
      <c r="J72" s="733"/>
      <c r="K72" s="733"/>
      <c r="L72" s="733"/>
    </row>
  </sheetData>
  <sheetProtection/>
  <mergeCells count="11">
    <mergeCell ref="A2:H3"/>
    <mergeCell ref="A4:H5"/>
    <mergeCell ref="J4:J5"/>
    <mergeCell ref="K4:K5"/>
    <mergeCell ref="A59:H59"/>
    <mergeCell ref="A67:H67"/>
    <mergeCell ref="A72:L72"/>
    <mergeCell ref="L4:L5"/>
    <mergeCell ref="A6:H6"/>
    <mergeCell ref="A44:H44"/>
    <mergeCell ref="A52:H52"/>
  </mergeCells>
  <printOptions/>
  <pageMargins left="0.56" right="0.41" top="0.68" bottom="0.84" header="0.4921259845" footer="0.4921259845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C17" sqref="C17"/>
    </sheetView>
  </sheetViews>
  <sheetFormatPr defaultColWidth="9.33203125" defaultRowHeight="10.5"/>
  <cols>
    <col min="1" max="1" width="33.66015625" style="2" customWidth="1"/>
    <col min="2" max="4" width="17" style="2" customWidth="1"/>
    <col min="5" max="16384" width="9.33203125" style="2" customWidth="1"/>
  </cols>
  <sheetData>
    <row r="1" ht="10.5">
      <c r="A1" s="1" t="s">
        <v>152</v>
      </c>
    </row>
    <row r="3" ht="10.5">
      <c r="A3" s="1" t="s">
        <v>854</v>
      </c>
    </row>
    <row r="4" ht="10.5">
      <c r="D4" s="3" t="s">
        <v>855</v>
      </c>
    </row>
    <row r="5" spans="1:4" s="5" customFormat="1" ht="33.75" customHeight="1">
      <c r="A5" s="4" t="s">
        <v>856</v>
      </c>
      <c r="B5" s="4" t="s">
        <v>857</v>
      </c>
      <c r="C5" s="4" t="s">
        <v>858</v>
      </c>
      <c r="D5" s="4" t="s">
        <v>859</v>
      </c>
    </row>
    <row r="6" spans="1:4" ht="13.5" customHeight="1">
      <c r="A6" s="6" t="s">
        <v>464</v>
      </c>
      <c r="B6" s="7">
        <v>2716</v>
      </c>
      <c r="C6" s="7">
        <v>686</v>
      </c>
      <c r="D6" s="8">
        <f>SUM(B6:C6)</f>
        <v>3402</v>
      </c>
    </row>
    <row r="7" ht="10.5">
      <c r="A7" s="9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H7" sqref="H7"/>
    </sheetView>
  </sheetViews>
  <sheetFormatPr defaultColWidth="9.33203125" defaultRowHeight="10.5"/>
  <cols>
    <col min="1" max="1" width="13" style="2" customWidth="1"/>
    <col min="2" max="8" width="12.66015625" style="2" customWidth="1"/>
    <col min="9" max="16384" width="9.33203125" style="2" customWidth="1"/>
  </cols>
  <sheetData>
    <row r="1" ht="10.5">
      <c r="A1" s="1" t="s">
        <v>871</v>
      </c>
    </row>
    <row r="3" ht="10.5">
      <c r="A3" s="1" t="s">
        <v>860</v>
      </c>
    </row>
    <row r="4" ht="10.5">
      <c r="H4" s="3" t="s">
        <v>861</v>
      </c>
    </row>
    <row r="5" spans="1:8" ht="10.5">
      <c r="A5" s="752" t="s">
        <v>862</v>
      </c>
      <c r="B5" s="10" t="s">
        <v>863</v>
      </c>
      <c r="C5" s="10" t="s">
        <v>864</v>
      </c>
      <c r="D5" s="10" t="s">
        <v>865</v>
      </c>
      <c r="E5" s="10" t="s">
        <v>866</v>
      </c>
      <c r="F5" s="10" t="s">
        <v>867</v>
      </c>
      <c r="G5" s="10" t="s">
        <v>868</v>
      </c>
      <c r="H5" s="10" t="s">
        <v>869</v>
      </c>
    </row>
    <row r="6" spans="1:8" ht="10.5">
      <c r="A6" s="752"/>
      <c r="B6" s="7">
        <v>-597</v>
      </c>
      <c r="C6" s="7">
        <v>-4226</v>
      </c>
      <c r="D6" s="7">
        <v>-4184</v>
      </c>
      <c r="E6" s="7">
        <v>-4101</v>
      </c>
      <c r="F6" s="7">
        <v>-5403</v>
      </c>
      <c r="G6" s="7">
        <v>-1087</v>
      </c>
      <c r="H6" s="7">
        <v>-494</v>
      </c>
    </row>
    <row r="8" ht="10.5">
      <c r="A8" s="2" t="s">
        <v>870</v>
      </c>
    </row>
  </sheetData>
  <sheetProtection sheet="1" objects="1" scenarios="1"/>
  <mergeCells count="1">
    <mergeCell ref="A5:A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workbookViewId="0" topLeftCell="C4">
      <selection activeCell="O45" sqref="O45"/>
    </sheetView>
  </sheetViews>
  <sheetFormatPr defaultColWidth="9.33203125" defaultRowHeight="10.5"/>
  <cols>
    <col min="1" max="1" width="3.83203125" style="12" customWidth="1"/>
    <col min="2" max="2" width="58.5" style="12" customWidth="1"/>
    <col min="3" max="8" width="11.16015625" style="12" customWidth="1"/>
    <col min="9" max="9" width="11.66015625" style="12" customWidth="1"/>
    <col min="10" max="16" width="11.16015625" style="12" customWidth="1"/>
    <col min="17" max="16384" width="9.33203125" style="12" customWidth="1"/>
  </cols>
  <sheetData>
    <row r="1" spans="1:13" ht="10.5">
      <c r="A1" s="11" t="s">
        <v>885</v>
      </c>
      <c r="K1" s="2"/>
      <c r="L1" s="2"/>
      <c r="M1" s="2"/>
    </row>
    <row r="2" s="2" customFormat="1" ht="10.5"/>
    <row r="3" ht="10.5">
      <c r="A3" s="11" t="s">
        <v>872</v>
      </c>
    </row>
    <row r="4" s="2" customFormat="1" ht="11.25" thickBot="1">
      <c r="P4" s="3" t="s">
        <v>861</v>
      </c>
    </row>
    <row r="5" spans="1:16" s="5" customFormat="1" ht="52.5" customHeight="1" thickBot="1">
      <c r="A5" s="13" t="s">
        <v>873</v>
      </c>
      <c r="B5" s="14" t="s">
        <v>874</v>
      </c>
      <c r="C5" s="721" t="s">
        <v>888</v>
      </c>
      <c r="D5" s="723"/>
      <c r="E5" s="753" t="s">
        <v>887</v>
      </c>
      <c r="F5" s="723"/>
      <c r="G5" s="753" t="s">
        <v>878</v>
      </c>
      <c r="H5" s="723"/>
      <c r="I5" s="15" t="s">
        <v>889</v>
      </c>
      <c r="J5" s="753" t="s">
        <v>876</v>
      </c>
      <c r="K5" s="723"/>
      <c r="L5" s="16" t="s">
        <v>877</v>
      </c>
      <c r="M5" s="17" t="s">
        <v>878</v>
      </c>
      <c r="N5" s="18" t="s">
        <v>879</v>
      </c>
      <c r="O5" s="19" t="s">
        <v>911</v>
      </c>
      <c r="P5" s="20" t="s">
        <v>880</v>
      </c>
    </row>
    <row r="6" spans="1:16" s="5" customFormat="1" ht="11.25" thickBot="1">
      <c r="A6" s="13"/>
      <c r="B6" s="21"/>
      <c r="C6" s="22" t="s">
        <v>881</v>
      </c>
      <c r="D6" s="23" t="s">
        <v>882</v>
      </c>
      <c r="E6" s="23" t="s">
        <v>881</v>
      </c>
      <c r="F6" s="23" t="s">
        <v>882</v>
      </c>
      <c r="G6" s="23" t="s">
        <v>881</v>
      </c>
      <c r="H6" s="23" t="s">
        <v>882</v>
      </c>
      <c r="I6" s="23"/>
      <c r="J6" s="23" t="s">
        <v>881</v>
      </c>
      <c r="K6" s="23" t="s">
        <v>882</v>
      </c>
      <c r="L6" s="24"/>
      <c r="M6" s="25"/>
      <c r="N6" s="26"/>
      <c r="O6" s="24"/>
      <c r="P6" s="21"/>
    </row>
    <row r="7" spans="1:16" s="5" customFormat="1" ht="11.25" thickBot="1">
      <c r="A7" s="22"/>
      <c r="B7" s="98" t="s">
        <v>886</v>
      </c>
      <c r="C7" s="28">
        <v>1</v>
      </c>
      <c r="D7" s="28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9">
        <v>10</v>
      </c>
      <c r="M7" s="30">
        <v>11</v>
      </c>
      <c r="N7" s="28">
        <v>12</v>
      </c>
      <c r="O7" s="23">
        <v>13</v>
      </c>
      <c r="P7" s="27">
        <v>14</v>
      </c>
    </row>
    <row r="8" spans="1:16" s="37" customFormat="1" ht="3.75" customHeight="1" thickBot="1">
      <c r="A8" s="31"/>
      <c r="B8" s="32"/>
      <c r="C8" s="33"/>
      <c r="D8" s="33"/>
      <c r="E8" s="34"/>
      <c r="F8" s="34"/>
      <c r="G8" s="34"/>
      <c r="H8" s="34"/>
      <c r="I8" s="35"/>
      <c r="J8" s="35"/>
      <c r="K8" s="35"/>
      <c r="L8" s="36"/>
      <c r="M8" s="25"/>
      <c r="N8" s="26"/>
      <c r="O8" s="24"/>
      <c r="P8" s="21"/>
    </row>
    <row r="9" spans="1:16" ht="13.5" customHeight="1" thickBot="1">
      <c r="A9" s="38">
        <v>1</v>
      </c>
      <c r="B9" s="39" t="s">
        <v>909</v>
      </c>
      <c r="C9" s="131"/>
      <c r="D9" s="132"/>
      <c r="E9" s="132"/>
      <c r="F9" s="132"/>
      <c r="G9" s="41">
        <v>100859</v>
      </c>
      <c r="H9" s="41"/>
      <c r="I9" s="42">
        <f>SUM(G9:H9)</f>
        <v>100859</v>
      </c>
      <c r="J9" s="41"/>
      <c r="K9" s="41"/>
      <c r="L9" s="43">
        <f>SUM(J9:K9)</f>
        <v>0</v>
      </c>
      <c r="M9" s="44">
        <f>I9+L9</f>
        <v>100859</v>
      </c>
      <c r="N9" s="40">
        <v>100859</v>
      </c>
      <c r="O9" s="45"/>
      <c r="P9" s="46">
        <f>M9-N9-O9</f>
        <v>0</v>
      </c>
    </row>
    <row r="10" spans="1:16" s="37" customFormat="1" ht="3.75" customHeight="1" thickBot="1">
      <c r="A10" s="47"/>
      <c r="B10" s="48"/>
      <c r="C10" s="133"/>
      <c r="D10" s="133"/>
      <c r="E10" s="78"/>
      <c r="F10" s="78"/>
      <c r="G10" s="50"/>
      <c r="H10" s="50"/>
      <c r="I10" s="51"/>
      <c r="J10" s="50"/>
      <c r="K10" s="50"/>
      <c r="L10" s="52"/>
      <c r="M10" s="53"/>
      <c r="N10" s="49"/>
      <c r="O10" s="54"/>
      <c r="P10" s="55"/>
    </row>
    <row r="11" spans="1:16" ht="13.5" customHeight="1">
      <c r="A11" s="101">
        <v>2</v>
      </c>
      <c r="B11" s="115" t="s">
        <v>910</v>
      </c>
      <c r="C11" s="134"/>
      <c r="D11" s="135"/>
      <c r="E11" s="135"/>
      <c r="F11" s="135"/>
      <c r="G11" s="114">
        <f>SUM(G12:G13)</f>
        <v>2779</v>
      </c>
      <c r="H11" s="114">
        <f>SUM(H12:H13)</f>
        <v>655</v>
      </c>
      <c r="I11" s="103">
        <f>SUM(G11:H11)</f>
        <v>3434</v>
      </c>
      <c r="J11" s="114">
        <f>SUM(J12:J13)</f>
        <v>58039</v>
      </c>
      <c r="K11" s="114">
        <f>SUM(K12:K13)</f>
        <v>220</v>
      </c>
      <c r="L11" s="104">
        <f>SUM(J11:K11)</f>
        <v>58259</v>
      </c>
      <c r="M11" s="108">
        <f>I11+L11</f>
        <v>61693</v>
      </c>
      <c r="N11" s="114">
        <f>SUM(N12:N13)</f>
        <v>59240</v>
      </c>
      <c r="O11" s="114">
        <f>SUM(O12:O13)</f>
        <v>2007</v>
      </c>
      <c r="P11" s="104">
        <f>M11-N11-O11</f>
        <v>446</v>
      </c>
    </row>
    <row r="12" spans="1:16" ht="13.5" customHeight="1">
      <c r="A12" s="99"/>
      <c r="B12" s="116" t="s">
        <v>890</v>
      </c>
      <c r="C12" s="136"/>
      <c r="D12" s="137"/>
      <c r="E12" s="137"/>
      <c r="F12" s="137"/>
      <c r="G12" s="67">
        <v>2779</v>
      </c>
      <c r="H12" s="67">
        <v>655</v>
      </c>
      <c r="I12" s="68">
        <f>SUM(G12:H12)</f>
        <v>3434</v>
      </c>
      <c r="J12" s="67">
        <v>58039</v>
      </c>
      <c r="K12" s="67">
        <v>220</v>
      </c>
      <c r="L12" s="105">
        <f>SUM(J12:K12)</f>
        <v>58259</v>
      </c>
      <c r="M12" s="109">
        <f>I12+L12</f>
        <v>61693</v>
      </c>
      <c r="N12" s="112">
        <v>59240</v>
      </c>
      <c r="O12" s="67">
        <v>2007</v>
      </c>
      <c r="P12" s="105">
        <f>M12-N12-O12</f>
        <v>446</v>
      </c>
    </row>
    <row r="13" spans="1:16" ht="13.5" customHeight="1" thickBot="1">
      <c r="A13" s="106"/>
      <c r="B13" s="117" t="s">
        <v>891</v>
      </c>
      <c r="C13" s="138"/>
      <c r="D13" s="139"/>
      <c r="E13" s="139"/>
      <c r="F13" s="139"/>
      <c r="G13" s="85"/>
      <c r="H13" s="85"/>
      <c r="I13" s="86">
        <f>SUM(G13:H13)</f>
        <v>0</v>
      </c>
      <c r="J13" s="85"/>
      <c r="K13" s="85"/>
      <c r="L13" s="107">
        <f>SUM(J13:K13)</f>
        <v>0</v>
      </c>
      <c r="M13" s="110">
        <f>I13+L13</f>
        <v>0</v>
      </c>
      <c r="N13" s="113"/>
      <c r="O13" s="85"/>
      <c r="P13" s="107">
        <f>M13-N13-O13</f>
        <v>0</v>
      </c>
    </row>
    <row r="14" spans="1:16" s="37" customFormat="1" ht="3.75" customHeight="1" thickBot="1">
      <c r="A14" s="99"/>
      <c r="B14" s="100"/>
      <c r="C14" s="94"/>
      <c r="D14" s="94"/>
      <c r="E14" s="95"/>
      <c r="F14" s="95"/>
      <c r="G14" s="95"/>
      <c r="H14" s="95"/>
      <c r="I14" s="95"/>
      <c r="J14" s="95"/>
      <c r="K14" s="95"/>
      <c r="L14" s="73"/>
      <c r="M14" s="74"/>
      <c r="N14" s="94"/>
      <c r="O14" s="96"/>
      <c r="P14" s="77"/>
    </row>
    <row r="15" spans="1:16" ht="13.5" customHeight="1" thickBot="1">
      <c r="A15" s="38">
        <v>3</v>
      </c>
      <c r="B15" s="39" t="s">
        <v>912</v>
      </c>
      <c r="C15" s="56">
        <f aca="true" t="shared" si="0" ref="C15:H15">SUM(C16:C35)</f>
        <v>0</v>
      </c>
      <c r="D15" s="56">
        <f t="shared" si="0"/>
        <v>0</v>
      </c>
      <c r="E15" s="56">
        <f t="shared" si="0"/>
        <v>0</v>
      </c>
      <c r="F15" s="56">
        <f t="shared" si="0"/>
        <v>0</v>
      </c>
      <c r="G15" s="56">
        <f t="shared" si="0"/>
        <v>876</v>
      </c>
      <c r="H15" s="56">
        <f t="shared" si="0"/>
        <v>0</v>
      </c>
      <c r="I15" s="42">
        <f>SUM(G15:H15)</f>
        <v>876</v>
      </c>
      <c r="J15" s="56">
        <f>SUM(J16:J35)</f>
        <v>14527</v>
      </c>
      <c r="K15" s="56">
        <f>SUM(K16:K35)</f>
        <v>0</v>
      </c>
      <c r="L15" s="43">
        <f>SUM(J15:K15)</f>
        <v>14527</v>
      </c>
      <c r="M15" s="44">
        <f>I15+L15</f>
        <v>15403</v>
      </c>
      <c r="N15" s="56">
        <f>SUM(N16:N35)</f>
        <v>14918</v>
      </c>
      <c r="O15" s="56">
        <f>SUM(O16:O35)</f>
        <v>344</v>
      </c>
      <c r="P15" s="46">
        <f>M15-N15-O15</f>
        <v>141</v>
      </c>
    </row>
    <row r="16" spans="1:16" ht="12" customHeight="1">
      <c r="A16" s="724" t="s">
        <v>883</v>
      </c>
      <c r="B16" s="123" t="s">
        <v>892</v>
      </c>
      <c r="C16" s="58"/>
      <c r="D16" s="58"/>
      <c r="E16" s="59"/>
      <c r="F16" s="58"/>
      <c r="G16" s="118">
        <f aca="true" t="shared" si="1" ref="G16:H18">C16+E16</f>
        <v>0</v>
      </c>
      <c r="H16" s="118">
        <f t="shared" si="1"/>
        <v>0</v>
      </c>
      <c r="I16" s="60">
        <f>SUM(G16:H16)</f>
        <v>0</v>
      </c>
      <c r="J16" s="59">
        <v>5734</v>
      </c>
      <c r="K16" s="59"/>
      <c r="L16" s="61">
        <f>SUM(J16:K16)</f>
        <v>5734</v>
      </c>
      <c r="M16" s="62">
        <f>I16+L16</f>
        <v>5734</v>
      </c>
      <c r="N16" s="58">
        <v>5546</v>
      </c>
      <c r="O16" s="63">
        <v>82</v>
      </c>
      <c r="P16" s="64">
        <f>M16-N16-O16</f>
        <v>106</v>
      </c>
    </row>
    <row r="17" spans="1:16" ht="12" customHeight="1">
      <c r="A17" s="722"/>
      <c r="B17" s="124" t="s">
        <v>893</v>
      </c>
      <c r="C17" s="66"/>
      <c r="D17" s="66"/>
      <c r="E17" s="67"/>
      <c r="F17" s="66"/>
      <c r="G17" s="119">
        <f t="shared" si="1"/>
        <v>0</v>
      </c>
      <c r="H17" s="119">
        <f t="shared" si="1"/>
        <v>0</v>
      </c>
      <c r="I17" s="68">
        <f>SUM(G17:H17)</f>
        <v>0</v>
      </c>
      <c r="J17" s="67"/>
      <c r="K17" s="67"/>
      <c r="L17" s="61">
        <f>SUM(J17:K17)</f>
        <v>0</v>
      </c>
      <c r="M17" s="62">
        <f>I17+L17</f>
        <v>0</v>
      </c>
      <c r="N17" s="58"/>
      <c r="O17" s="63"/>
      <c r="P17" s="64">
        <f>M17-N17-O17</f>
        <v>0</v>
      </c>
    </row>
    <row r="18" spans="1:16" ht="12" customHeight="1">
      <c r="A18" s="722"/>
      <c r="B18" s="124" t="s">
        <v>894</v>
      </c>
      <c r="C18" s="66"/>
      <c r="D18" s="66"/>
      <c r="E18" s="67"/>
      <c r="F18" s="66"/>
      <c r="G18" s="119">
        <f t="shared" si="1"/>
        <v>0</v>
      </c>
      <c r="H18" s="119">
        <f t="shared" si="1"/>
        <v>0</v>
      </c>
      <c r="I18" s="68">
        <f>SUM(G18:H18)</f>
        <v>0</v>
      </c>
      <c r="J18" s="67">
        <v>1556</v>
      </c>
      <c r="K18" s="67"/>
      <c r="L18" s="61">
        <f>SUM(J18:K18)</f>
        <v>1556</v>
      </c>
      <c r="M18" s="62">
        <f>I18+L18</f>
        <v>1556</v>
      </c>
      <c r="N18" s="58">
        <v>1510</v>
      </c>
      <c r="O18" s="63">
        <v>35</v>
      </c>
      <c r="P18" s="64">
        <f>M18-N18-O18</f>
        <v>11</v>
      </c>
    </row>
    <row r="19" spans="1:16" ht="12" customHeight="1">
      <c r="A19" s="722"/>
      <c r="B19" s="124" t="s">
        <v>895</v>
      </c>
      <c r="C19" s="66"/>
      <c r="D19" s="66"/>
      <c r="E19" s="67"/>
      <c r="F19" s="66"/>
      <c r="G19" s="119">
        <f aca="true" t="shared" si="2" ref="G19:G31">C19+E19</f>
        <v>0</v>
      </c>
      <c r="H19" s="119">
        <f aca="true" t="shared" si="3" ref="H19:H32">D19+F19</f>
        <v>0</v>
      </c>
      <c r="I19" s="68">
        <f aca="true" t="shared" si="4" ref="I19:I32">SUM(G19:H19)</f>
        <v>0</v>
      </c>
      <c r="J19" s="67"/>
      <c r="K19" s="67"/>
      <c r="L19" s="61">
        <f aca="true" t="shared" si="5" ref="L19:L32">SUM(J19:K19)</f>
        <v>0</v>
      </c>
      <c r="M19" s="62">
        <f aca="true" t="shared" si="6" ref="M19:M32">I19+L19</f>
        <v>0</v>
      </c>
      <c r="N19" s="58"/>
      <c r="O19" s="63"/>
      <c r="P19" s="64">
        <f aca="true" t="shared" si="7" ref="P19:P32">M19-N19-O19</f>
        <v>0</v>
      </c>
    </row>
    <row r="20" spans="1:16" ht="12" customHeight="1">
      <c r="A20" s="722"/>
      <c r="B20" s="124" t="s">
        <v>896</v>
      </c>
      <c r="C20" s="66"/>
      <c r="D20" s="66"/>
      <c r="E20" s="67"/>
      <c r="F20" s="66"/>
      <c r="G20" s="119">
        <f t="shared" si="2"/>
        <v>0</v>
      </c>
      <c r="H20" s="119">
        <f t="shared" si="3"/>
        <v>0</v>
      </c>
      <c r="I20" s="68">
        <f t="shared" si="4"/>
        <v>0</v>
      </c>
      <c r="J20" s="67"/>
      <c r="K20" s="67"/>
      <c r="L20" s="61">
        <f t="shared" si="5"/>
        <v>0</v>
      </c>
      <c r="M20" s="62">
        <f t="shared" si="6"/>
        <v>0</v>
      </c>
      <c r="N20" s="58"/>
      <c r="O20" s="63"/>
      <c r="P20" s="64">
        <f t="shared" si="7"/>
        <v>0</v>
      </c>
    </row>
    <row r="21" spans="1:16" ht="12" customHeight="1">
      <c r="A21" s="722"/>
      <c r="B21" s="124" t="s">
        <v>897</v>
      </c>
      <c r="C21" s="66"/>
      <c r="D21" s="66"/>
      <c r="E21" s="67"/>
      <c r="F21" s="66"/>
      <c r="G21" s="119">
        <f t="shared" si="2"/>
        <v>0</v>
      </c>
      <c r="H21" s="119">
        <f t="shared" si="3"/>
        <v>0</v>
      </c>
      <c r="I21" s="68">
        <f t="shared" si="4"/>
        <v>0</v>
      </c>
      <c r="J21" s="67"/>
      <c r="K21" s="67"/>
      <c r="L21" s="61">
        <f t="shared" si="5"/>
        <v>0</v>
      </c>
      <c r="M21" s="62">
        <f t="shared" si="6"/>
        <v>0</v>
      </c>
      <c r="N21" s="58"/>
      <c r="O21" s="63"/>
      <c r="P21" s="64">
        <f t="shared" si="7"/>
        <v>0</v>
      </c>
    </row>
    <row r="22" spans="1:16" ht="12" customHeight="1">
      <c r="A22" s="722"/>
      <c r="B22" s="124" t="s">
        <v>898</v>
      </c>
      <c r="C22" s="66"/>
      <c r="D22" s="66"/>
      <c r="E22" s="67"/>
      <c r="F22" s="66"/>
      <c r="G22" s="119">
        <f t="shared" si="2"/>
        <v>0</v>
      </c>
      <c r="H22" s="119">
        <f t="shared" si="3"/>
        <v>0</v>
      </c>
      <c r="I22" s="68">
        <f t="shared" si="4"/>
        <v>0</v>
      </c>
      <c r="J22" s="67">
        <v>7048</v>
      </c>
      <c r="K22" s="67"/>
      <c r="L22" s="61">
        <f t="shared" si="5"/>
        <v>7048</v>
      </c>
      <c r="M22" s="62">
        <f t="shared" si="6"/>
        <v>7048</v>
      </c>
      <c r="N22" s="58">
        <v>6820</v>
      </c>
      <c r="O22" s="63">
        <v>227</v>
      </c>
      <c r="P22" s="64">
        <f t="shared" si="7"/>
        <v>1</v>
      </c>
    </row>
    <row r="23" spans="1:16" ht="12" customHeight="1">
      <c r="A23" s="722"/>
      <c r="B23" s="124" t="s">
        <v>899</v>
      </c>
      <c r="C23" s="66"/>
      <c r="D23" s="66"/>
      <c r="E23" s="67"/>
      <c r="F23" s="66"/>
      <c r="G23" s="119">
        <f t="shared" si="2"/>
        <v>0</v>
      </c>
      <c r="H23" s="119">
        <f t="shared" si="3"/>
        <v>0</v>
      </c>
      <c r="I23" s="68">
        <f t="shared" si="4"/>
        <v>0</v>
      </c>
      <c r="J23" s="67"/>
      <c r="K23" s="67"/>
      <c r="L23" s="61">
        <f t="shared" si="5"/>
        <v>0</v>
      </c>
      <c r="M23" s="62">
        <f t="shared" si="6"/>
        <v>0</v>
      </c>
      <c r="N23" s="58"/>
      <c r="O23" s="63"/>
      <c r="P23" s="64">
        <f t="shared" si="7"/>
        <v>0</v>
      </c>
    </row>
    <row r="24" spans="1:16" ht="12" customHeight="1">
      <c r="A24" s="722"/>
      <c r="B24" s="124" t="s">
        <v>900</v>
      </c>
      <c r="C24" s="66"/>
      <c r="D24" s="66"/>
      <c r="E24" s="67"/>
      <c r="F24" s="66"/>
      <c r="G24" s="119">
        <f t="shared" si="2"/>
        <v>0</v>
      </c>
      <c r="H24" s="119">
        <f t="shared" si="3"/>
        <v>0</v>
      </c>
      <c r="I24" s="68">
        <f t="shared" si="4"/>
        <v>0</v>
      </c>
      <c r="J24" s="67"/>
      <c r="K24" s="67"/>
      <c r="L24" s="61">
        <f t="shared" si="5"/>
        <v>0</v>
      </c>
      <c r="M24" s="62">
        <f t="shared" si="6"/>
        <v>0</v>
      </c>
      <c r="N24" s="58"/>
      <c r="O24" s="63"/>
      <c r="P24" s="64">
        <f t="shared" si="7"/>
        <v>0</v>
      </c>
    </row>
    <row r="25" spans="1:16" ht="12" customHeight="1">
      <c r="A25" s="722"/>
      <c r="B25" s="124" t="s">
        <v>901</v>
      </c>
      <c r="C25" s="66"/>
      <c r="D25" s="66"/>
      <c r="E25" s="67"/>
      <c r="F25" s="66"/>
      <c r="G25" s="119">
        <f t="shared" si="2"/>
        <v>0</v>
      </c>
      <c r="H25" s="119">
        <f t="shared" si="3"/>
        <v>0</v>
      </c>
      <c r="I25" s="68">
        <f t="shared" si="4"/>
        <v>0</v>
      </c>
      <c r="J25" s="67"/>
      <c r="K25" s="67"/>
      <c r="L25" s="61">
        <f t="shared" si="5"/>
        <v>0</v>
      </c>
      <c r="M25" s="62">
        <f t="shared" si="6"/>
        <v>0</v>
      </c>
      <c r="N25" s="58"/>
      <c r="O25" s="63"/>
      <c r="P25" s="64">
        <f t="shared" si="7"/>
        <v>0</v>
      </c>
    </row>
    <row r="26" spans="1:16" ht="12" customHeight="1">
      <c r="A26" s="722"/>
      <c r="B26" s="124" t="s">
        <v>902</v>
      </c>
      <c r="C26" s="66"/>
      <c r="D26" s="66"/>
      <c r="E26" s="67"/>
      <c r="F26" s="66"/>
      <c r="G26" s="119">
        <f t="shared" si="2"/>
        <v>0</v>
      </c>
      <c r="H26" s="119">
        <f t="shared" si="3"/>
        <v>0</v>
      </c>
      <c r="I26" s="68">
        <f t="shared" si="4"/>
        <v>0</v>
      </c>
      <c r="J26" s="67"/>
      <c r="K26" s="67"/>
      <c r="L26" s="61">
        <f t="shared" si="5"/>
        <v>0</v>
      </c>
      <c r="M26" s="62">
        <f t="shared" si="6"/>
        <v>0</v>
      </c>
      <c r="N26" s="58"/>
      <c r="O26" s="63"/>
      <c r="P26" s="64">
        <f t="shared" si="7"/>
        <v>0</v>
      </c>
    </row>
    <row r="27" spans="1:16" ht="12" customHeight="1">
      <c r="A27" s="722"/>
      <c r="B27" s="124" t="s">
        <v>903</v>
      </c>
      <c r="C27" s="66"/>
      <c r="D27" s="66"/>
      <c r="E27" s="67"/>
      <c r="F27" s="66"/>
      <c r="G27" s="119">
        <f t="shared" si="2"/>
        <v>0</v>
      </c>
      <c r="H27" s="119">
        <f t="shared" si="3"/>
        <v>0</v>
      </c>
      <c r="I27" s="68">
        <f t="shared" si="4"/>
        <v>0</v>
      </c>
      <c r="J27" s="67">
        <v>189</v>
      </c>
      <c r="K27" s="67"/>
      <c r="L27" s="61">
        <f t="shared" si="5"/>
        <v>189</v>
      </c>
      <c r="M27" s="62">
        <f t="shared" si="6"/>
        <v>189</v>
      </c>
      <c r="N27" s="58">
        <v>166</v>
      </c>
      <c r="O27" s="63">
        <v>0</v>
      </c>
      <c r="P27" s="64">
        <f t="shared" si="7"/>
        <v>23</v>
      </c>
    </row>
    <row r="28" spans="1:16" ht="12" customHeight="1">
      <c r="A28" s="722"/>
      <c r="B28" s="124" t="s">
        <v>904</v>
      </c>
      <c r="C28" s="66"/>
      <c r="D28" s="66"/>
      <c r="E28" s="67"/>
      <c r="F28" s="66"/>
      <c r="G28" s="119">
        <f t="shared" si="2"/>
        <v>0</v>
      </c>
      <c r="H28" s="119">
        <f t="shared" si="3"/>
        <v>0</v>
      </c>
      <c r="I28" s="68">
        <f t="shared" si="4"/>
        <v>0</v>
      </c>
      <c r="J28" s="67"/>
      <c r="K28" s="67"/>
      <c r="L28" s="61">
        <f t="shared" si="5"/>
        <v>0</v>
      </c>
      <c r="M28" s="62">
        <f t="shared" si="6"/>
        <v>0</v>
      </c>
      <c r="N28" s="58"/>
      <c r="O28" s="63"/>
      <c r="P28" s="64">
        <f t="shared" si="7"/>
        <v>0</v>
      </c>
    </row>
    <row r="29" spans="1:16" ht="12" customHeight="1">
      <c r="A29" s="722"/>
      <c r="B29" s="124" t="s">
        <v>905</v>
      </c>
      <c r="C29" s="66"/>
      <c r="D29" s="66"/>
      <c r="E29" s="67"/>
      <c r="F29" s="66"/>
      <c r="G29" s="119">
        <f t="shared" si="2"/>
        <v>0</v>
      </c>
      <c r="H29" s="119">
        <f t="shared" si="3"/>
        <v>0</v>
      </c>
      <c r="I29" s="68">
        <f t="shared" si="4"/>
        <v>0</v>
      </c>
      <c r="J29" s="67"/>
      <c r="K29" s="67"/>
      <c r="L29" s="61">
        <f t="shared" si="5"/>
        <v>0</v>
      </c>
      <c r="M29" s="62">
        <f t="shared" si="6"/>
        <v>0</v>
      </c>
      <c r="N29" s="58"/>
      <c r="O29" s="63"/>
      <c r="P29" s="64">
        <f t="shared" si="7"/>
        <v>0</v>
      </c>
    </row>
    <row r="30" spans="1:16" ht="12" customHeight="1">
      <c r="A30" s="722"/>
      <c r="B30" s="124" t="s">
        <v>906</v>
      </c>
      <c r="C30" s="66"/>
      <c r="D30" s="66"/>
      <c r="E30" s="67"/>
      <c r="F30" s="66"/>
      <c r="G30" s="119">
        <f t="shared" si="2"/>
        <v>0</v>
      </c>
      <c r="H30" s="119">
        <f t="shared" si="3"/>
        <v>0</v>
      </c>
      <c r="I30" s="68">
        <f t="shared" si="4"/>
        <v>0</v>
      </c>
      <c r="J30" s="67"/>
      <c r="K30" s="67"/>
      <c r="L30" s="61">
        <f t="shared" si="5"/>
        <v>0</v>
      </c>
      <c r="M30" s="62">
        <f t="shared" si="6"/>
        <v>0</v>
      </c>
      <c r="N30" s="58"/>
      <c r="O30" s="63"/>
      <c r="P30" s="64">
        <f t="shared" si="7"/>
        <v>0</v>
      </c>
    </row>
    <row r="31" spans="1:16" ht="12" customHeight="1">
      <c r="A31" s="722"/>
      <c r="B31" s="124" t="s">
        <v>908</v>
      </c>
      <c r="C31" s="66"/>
      <c r="D31" s="66"/>
      <c r="E31" s="67"/>
      <c r="F31" s="66"/>
      <c r="G31" s="119">
        <f t="shared" si="2"/>
        <v>0</v>
      </c>
      <c r="H31" s="119">
        <f t="shared" si="3"/>
        <v>0</v>
      </c>
      <c r="I31" s="68">
        <f t="shared" si="4"/>
        <v>0</v>
      </c>
      <c r="J31" s="67"/>
      <c r="K31" s="67"/>
      <c r="L31" s="61">
        <f t="shared" si="5"/>
        <v>0</v>
      </c>
      <c r="M31" s="62">
        <f t="shared" si="6"/>
        <v>0</v>
      </c>
      <c r="N31" s="58"/>
      <c r="O31" s="63"/>
      <c r="P31" s="64">
        <f t="shared" si="7"/>
        <v>0</v>
      </c>
    </row>
    <row r="32" spans="1:16" ht="12" customHeight="1">
      <c r="A32" s="722"/>
      <c r="B32" s="124" t="s">
        <v>907</v>
      </c>
      <c r="C32" s="66"/>
      <c r="D32" s="66"/>
      <c r="E32" s="67"/>
      <c r="F32" s="66"/>
      <c r="G32" s="119">
        <v>876</v>
      </c>
      <c r="H32" s="119">
        <f t="shared" si="3"/>
        <v>0</v>
      </c>
      <c r="I32" s="68">
        <f t="shared" si="4"/>
        <v>876</v>
      </c>
      <c r="J32" s="67"/>
      <c r="K32" s="67"/>
      <c r="L32" s="61">
        <f t="shared" si="5"/>
        <v>0</v>
      </c>
      <c r="M32" s="62">
        <f t="shared" si="6"/>
        <v>876</v>
      </c>
      <c r="N32" s="58">
        <v>876</v>
      </c>
      <c r="O32" s="63"/>
      <c r="P32" s="64">
        <f t="shared" si="7"/>
        <v>0</v>
      </c>
    </row>
    <row r="33" spans="1:16" ht="12" customHeight="1">
      <c r="A33" s="722"/>
      <c r="B33" s="140"/>
      <c r="C33" s="66"/>
      <c r="D33" s="66"/>
      <c r="E33" s="67"/>
      <c r="F33" s="66"/>
      <c r="G33" s="119">
        <f aca="true" t="shared" si="8" ref="G33:H35">C33+E33</f>
        <v>0</v>
      </c>
      <c r="H33" s="119">
        <f t="shared" si="8"/>
        <v>0</v>
      </c>
      <c r="I33" s="68">
        <f>SUM(G33:H33)</f>
        <v>0</v>
      </c>
      <c r="J33" s="67"/>
      <c r="K33" s="67"/>
      <c r="L33" s="61">
        <f>SUM(J33:K33)</f>
        <v>0</v>
      </c>
      <c r="M33" s="62">
        <f>I33+L33</f>
        <v>0</v>
      </c>
      <c r="N33" s="58"/>
      <c r="O33" s="63"/>
      <c r="P33" s="64">
        <f>M33-N33-O33</f>
        <v>0</v>
      </c>
    </row>
    <row r="34" spans="1:16" ht="12" customHeight="1">
      <c r="A34" s="722"/>
      <c r="B34" s="69"/>
      <c r="C34" s="66"/>
      <c r="D34" s="66"/>
      <c r="E34" s="67"/>
      <c r="F34" s="66"/>
      <c r="G34" s="119">
        <f t="shared" si="8"/>
        <v>0</v>
      </c>
      <c r="H34" s="119">
        <f t="shared" si="8"/>
        <v>0</v>
      </c>
      <c r="I34" s="68">
        <f>SUM(G34:H34)</f>
        <v>0</v>
      </c>
      <c r="J34" s="67"/>
      <c r="K34" s="67"/>
      <c r="L34" s="61">
        <f>SUM(J34:K34)</f>
        <v>0</v>
      </c>
      <c r="M34" s="62">
        <f>I34+L34</f>
        <v>0</v>
      </c>
      <c r="N34" s="58"/>
      <c r="O34" s="63"/>
      <c r="P34" s="64">
        <f>M34-N34-O34</f>
        <v>0</v>
      </c>
    </row>
    <row r="35" spans="1:16" ht="12" customHeight="1" thickBot="1">
      <c r="A35" s="718"/>
      <c r="B35" s="122"/>
      <c r="C35" s="70"/>
      <c r="D35" s="70"/>
      <c r="E35" s="71"/>
      <c r="F35" s="70"/>
      <c r="G35" s="120">
        <f t="shared" si="8"/>
        <v>0</v>
      </c>
      <c r="H35" s="120">
        <f t="shared" si="8"/>
        <v>0</v>
      </c>
      <c r="I35" s="72">
        <f>SUM(G35:H35)</f>
        <v>0</v>
      </c>
      <c r="J35" s="71"/>
      <c r="K35" s="71"/>
      <c r="L35" s="73">
        <f>SUM(J35:K35)</f>
        <v>0</v>
      </c>
      <c r="M35" s="74">
        <f>I35+L35</f>
        <v>0</v>
      </c>
      <c r="N35" s="75"/>
      <c r="O35" s="76"/>
      <c r="P35" s="77">
        <f>M35-N35-O35</f>
        <v>0</v>
      </c>
    </row>
    <row r="36" spans="1:16" s="37" customFormat="1" ht="3.75" customHeight="1" thickBot="1">
      <c r="A36" s="31"/>
      <c r="B36" s="32"/>
      <c r="C36" s="49"/>
      <c r="D36" s="49"/>
      <c r="E36" s="50"/>
      <c r="F36" s="50"/>
      <c r="G36" s="50"/>
      <c r="H36" s="50"/>
      <c r="I36" s="50"/>
      <c r="J36" s="78"/>
      <c r="K36" s="78"/>
      <c r="L36" s="52"/>
      <c r="M36" s="53"/>
      <c r="N36" s="49"/>
      <c r="O36" s="54"/>
      <c r="P36" s="55"/>
    </row>
    <row r="37" spans="1:16" ht="13.5" customHeight="1" thickBot="1">
      <c r="A37" s="38">
        <v>4</v>
      </c>
      <c r="B37" s="39" t="s">
        <v>913</v>
      </c>
      <c r="C37" s="56">
        <f aca="true" t="shared" si="9" ref="C37:H37">SUM(C38:C43)</f>
        <v>0</v>
      </c>
      <c r="D37" s="56">
        <f t="shared" si="9"/>
        <v>0</v>
      </c>
      <c r="E37" s="56">
        <f t="shared" si="9"/>
        <v>0</v>
      </c>
      <c r="F37" s="56">
        <f t="shared" si="9"/>
        <v>0</v>
      </c>
      <c r="G37" s="56">
        <f t="shared" si="9"/>
        <v>233</v>
      </c>
      <c r="H37" s="56">
        <f t="shared" si="9"/>
        <v>0</v>
      </c>
      <c r="I37" s="42">
        <f>SUM(G37:H37)</f>
        <v>233</v>
      </c>
      <c r="J37" s="56">
        <f>SUM(J38:J43)</f>
        <v>0</v>
      </c>
      <c r="K37" s="56">
        <f>SUM(K38:K43)</f>
        <v>0</v>
      </c>
      <c r="L37" s="43">
        <f aca="true" t="shared" si="10" ref="L37:L43">SUM(J37:K37)</f>
        <v>0</v>
      </c>
      <c r="M37" s="44">
        <f>I37+L37</f>
        <v>233</v>
      </c>
      <c r="N37" s="56">
        <f>SUM(N38:N43)</f>
        <v>233</v>
      </c>
      <c r="O37" s="56">
        <f>SUM(O38:O43)</f>
        <v>0</v>
      </c>
      <c r="P37" s="46">
        <f aca="true" t="shared" si="11" ref="P37:P43">M37-N37-O37</f>
        <v>0</v>
      </c>
    </row>
    <row r="38" spans="1:16" ht="12" customHeight="1">
      <c r="A38" s="719" t="s">
        <v>883</v>
      </c>
      <c r="B38" s="57" t="s">
        <v>210</v>
      </c>
      <c r="C38" s="111"/>
      <c r="D38" s="126"/>
      <c r="E38" s="102"/>
      <c r="F38" s="126"/>
      <c r="G38" s="127">
        <v>233</v>
      </c>
      <c r="H38" s="127">
        <f aca="true" t="shared" si="12" ref="G38:H43">D38+F38</f>
        <v>0</v>
      </c>
      <c r="I38" s="103">
        <f aca="true" t="shared" si="13" ref="I38:I43">SUM(G38:H38)</f>
        <v>233</v>
      </c>
      <c r="J38" s="102"/>
      <c r="K38" s="102"/>
      <c r="L38" s="128">
        <f t="shared" si="10"/>
        <v>0</v>
      </c>
      <c r="M38" s="79">
        <f aca="true" t="shared" si="14" ref="M38:M43">I38+L38</f>
        <v>233</v>
      </c>
      <c r="N38" s="58">
        <v>233</v>
      </c>
      <c r="O38" s="63"/>
      <c r="P38" s="64">
        <f t="shared" si="11"/>
        <v>0</v>
      </c>
    </row>
    <row r="39" spans="1:16" ht="12" customHeight="1">
      <c r="A39" s="719"/>
      <c r="B39" s="65"/>
      <c r="C39" s="112"/>
      <c r="D39" s="66"/>
      <c r="E39" s="67"/>
      <c r="F39" s="66"/>
      <c r="G39" s="119">
        <f t="shared" si="12"/>
        <v>0</v>
      </c>
      <c r="H39" s="119">
        <f t="shared" si="12"/>
        <v>0</v>
      </c>
      <c r="I39" s="68">
        <f t="shared" si="13"/>
        <v>0</v>
      </c>
      <c r="J39" s="67"/>
      <c r="K39" s="67"/>
      <c r="L39" s="82">
        <f t="shared" si="10"/>
        <v>0</v>
      </c>
      <c r="M39" s="81">
        <f t="shared" si="14"/>
        <v>0</v>
      </c>
      <c r="N39" s="58"/>
      <c r="O39" s="63"/>
      <c r="P39" s="82">
        <f t="shared" si="11"/>
        <v>0</v>
      </c>
    </row>
    <row r="40" spans="1:16" ht="12" customHeight="1">
      <c r="A40" s="719"/>
      <c r="B40" s="65"/>
      <c r="C40" s="112"/>
      <c r="D40" s="66"/>
      <c r="E40" s="67"/>
      <c r="F40" s="66"/>
      <c r="G40" s="119">
        <f t="shared" si="12"/>
        <v>0</v>
      </c>
      <c r="H40" s="119">
        <f t="shared" si="12"/>
        <v>0</v>
      </c>
      <c r="I40" s="68">
        <f t="shared" si="13"/>
        <v>0</v>
      </c>
      <c r="J40" s="67"/>
      <c r="K40" s="67"/>
      <c r="L40" s="82">
        <f t="shared" si="10"/>
        <v>0</v>
      </c>
      <c r="M40" s="81">
        <f t="shared" si="14"/>
        <v>0</v>
      </c>
      <c r="N40" s="58"/>
      <c r="O40" s="63"/>
      <c r="P40" s="82">
        <f t="shared" si="11"/>
        <v>0</v>
      </c>
    </row>
    <row r="41" spans="1:16" ht="12" customHeight="1">
      <c r="A41" s="719"/>
      <c r="B41" s="65"/>
      <c r="C41" s="112"/>
      <c r="D41" s="66"/>
      <c r="E41" s="67"/>
      <c r="F41" s="66"/>
      <c r="G41" s="119">
        <f t="shared" si="12"/>
        <v>0</v>
      </c>
      <c r="H41" s="119">
        <f t="shared" si="12"/>
        <v>0</v>
      </c>
      <c r="I41" s="68">
        <f t="shared" si="13"/>
        <v>0</v>
      </c>
      <c r="J41" s="67"/>
      <c r="K41" s="67"/>
      <c r="L41" s="82">
        <f t="shared" si="10"/>
        <v>0</v>
      </c>
      <c r="M41" s="81">
        <f t="shared" si="14"/>
        <v>0</v>
      </c>
      <c r="N41" s="58"/>
      <c r="O41" s="63"/>
      <c r="P41" s="82">
        <f t="shared" si="11"/>
        <v>0</v>
      </c>
    </row>
    <row r="42" spans="1:16" ht="12" customHeight="1">
      <c r="A42" s="719"/>
      <c r="B42" s="65"/>
      <c r="C42" s="112"/>
      <c r="D42" s="66"/>
      <c r="E42" s="67"/>
      <c r="F42" s="66"/>
      <c r="G42" s="119">
        <f t="shared" si="12"/>
        <v>0</v>
      </c>
      <c r="H42" s="119">
        <f t="shared" si="12"/>
        <v>0</v>
      </c>
      <c r="I42" s="68">
        <f t="shared" si="13"/>
        <v>0</v>
      </c>
      <c r="J42" s="67"/>
      <c r="K42" s="67"/>
      <c r="L42" s="82">
        <f t="shared" si="10"/>
        <v>0</v>
      </c>
      <c r="M42" s="81">
        <f t="shared" si="14"/>
        <v>0</v>
      </c>
      <c r="N42" s="58"/>
      <c r="O42" s="63"/>
      <c r="P42" s="82">
        <f t="shared" si="11"/>
        <v>0</v>
      </c>
    </row>
    <row r="43" spans="1:16" ht="12" customHeight="1" thickBot="1">
      <c r="A43" s="720"/>
      <c r="B43" s="83"/>
      <c r="C43" s="113"/>
      <c r="D43" s="84"/>
      <c r="E43" s="85"/>
      <c r="F43" s="84"/>
      <c r="G43" s="129">
        <f t="shared" si="12"/>
        <v>0</v>
      </c>
      <c r="H43" s="129">
        <f t="shared" si="12"/>
        <v>0</v>
      </c>
      <c r="I43" s="86">
        <f t="shared" si="13"/>
        <v>0</v>
      </c>
      <c r="J43" s="85"/>
      <c r="K43" s="85"/>
      <c r="L43" s="130">
        <f t="shared" si="10"/>
        <v>0</v>
      </c>
      <c r="M43" s="88">
        <f t="shared" si="14"/>
        <v>0</v>
      </c>
      <c r="N43" s="89"/>
      <c r="O43" s="90"/>
      <c r="P43" s="91">
        <f t="shared" si="11"/>
        <v>0</v>
      </c>
    </row>
    <row r="44" spans="1:16" s="37" customFormat="1" ht="3.75" customHeight="1" thickBot="1">
      <c r="A44" s="92"/>
      <c r="B44" s="93"/>
      <c r="C44" s="94"/>
      <c r="D44" s="94"/>
      <c r="E44" s="95"/>
      <c r="F44" s="95"/>
      <c r="G44" s="95"/>
      <c r="H44" s="95"/>
      <c r="I44" s="95"/>
      <c r="J44" s="95"/>
      <c r="K44" s="95"/>
      <c r="L44" s="73"/>
      <c r="M44" s="74"/>
      <c r="N44" s="94"/>
      <c r="O44" s="96"/>
      <c r="P44" s="77"/>
    </row>
    <row r="45" spans="1:16" ht="13.5" customHeight="1" thickBot="1">
      <c r="A45" s="38">
        <v>5</v>
      </c>
      <c r="B45" s="39" t="s">
        <v>914</v>
      </c>
      <c r="C45" s="56">
        <f aca="true" t="shared" si="15" ref="C45:H45">SUM(C46:C51)</f>
        <v>0</v>
      </c>
      <c r="D45" s="56">
        <f t="shared" si="15"/>
        <v>0</v>
      </c>
      <c r="E45" s="56">
        <f t="shared" si="15"/>
        <v>0</v>
      </c>
      <c r="F45" s="56">
        <f t="shared" si="15"/>
        <v>0</v>
      </c>
      <c r="G45" s="56">
        <f t="shared" si="15"/>
        <v>1110</v>
      </c>
      <c r="H45" s="56">
        <f t="shared" si="15"/>
        <v>0</v>
      </c>
      <c r="I45" s="42">
        <f>C45+E45+G45</f>
        <v>1110</v>
      </c>
      <c r="J45" s="56">
        <f>SUM(J46:J51)</f>
        <v>1107</v>
      </c>
      <c r="K45" s="56">
        <f>SUM(K46:K51)</f>
        <v>0</v>
      </c>
      <c r="L45" s="43">
        <f aca="true" t="shared" si="16" ref="L45:L51">SUM(J45:K45)</f>
        <v>1107</v>
      </c>
      <c r="M45" s="44">
        <f>I45+L45</f>
        <v>2217</v>
      </c>
      <c r="N45" s="56">
        <f>SUM(N46:N51)</f>
        <v>2217</v>
      </c>
      <c r="O45" s="56">
        <f>SUM(O46:O51)</f>
        <v>0</v>
      </c>
      <c r="P45" s="46">
        <f aca="true" t="shared" si="17" ref="P45:P51">M45-N45-O45</f>
        <v>0</v>
      </c>
    </row>
    <row r="46" spans="1:16" ht="12" customHeight="1">
      <c r="A46" s="719" t="s">
        <v>883</v>
      </c>
      <c r="B46" s="57" t="s">
        <v>211</v>
      </c>
      <c r="C46" s="58"/>
      <c r="D46" s="58"/>
      <c r="E46" s="59"/>
      <c r="F46" s="58"/>
      <c r="G46" s="118">
        <v>1110</v>
      </c>
      <c r="H46" s="118">
        <f aca="true" t="shared" si="18" ref="G46:H51">D46+F46</f>
        <v>0</v>
      </c>
      <c r="I46" s="103">
        <f aca="true" t="shared" si="19" ref="I46:I51">SUM(G46:H46)</f>
        <v>1110</v>
      </c>
      <c r="J46" s="67"/>
      <c r="K46" s="67"/>
      <c r="L46" s="80">
        <f t="shared" si="16"/>
        <v>0</v>
      </c>
      <c r="M46" s="81">
        <f aca="true" t="shared" si="20" ref="M46:M51">I46+L46</f>
        <v>1110</v>
      </c>
      <c r="N46" s="58">
        <v>1110</v>
      </c>
      <c r="O46" s="63"/>
      <c r="P46" s="82">
        <f t="shared" si="17"/>
        <v>0</v>
      </c>
    </row>
    <row r="47" spans="1:16" ht="12" customHeight="1">
      <c r="A47" s="719"/>
      <c r="B47" s="65" t="s">
        <v>212</v>
      </c>
      <c r="C47" s="66"/>
      <c r="D47" s="66"/>
      <c r="E47" s="67"/>
      <c r="F47" s="66"/>
      <c r="G47" s="119">
        <f t="shared" si="18"/>
        <v>0</v>
      </c>
      <c r="H47" s="119">
        <f t="shared" si="18"/>
        <v>0</v>
      </c>
      <c r="I47" s="68">
        <f t="shared" si="19"/>
        <v>0</v>
      </c>
      <c r="J47" s="67">
        <v>1107</v>
      </c>
      <c r="K47" s="67"/>
      <c r="L47" s="80">
        <f t="shared" si="16"/>
        <v>1107</v>
      </c>
      <c r="M47" s="81">
        <f t="shared" si="20"/>
        <v>1107</v>
      </c>
      <c r="N47" s="58">
        <v>1107</v>
      </c>
      <c r="O47" s="63">
        <v>0</v>
      </c>
      <c r="P47" s="82">
        <f t="shared" si="17"/>
        <v>0</v>
      </c>
    </row>
    <row r="48" spans="1:16" ht="12" customHeight="1">
      <c r="A48" s="719"/>
      <c r="B48" s="65"/>
      <c r="C48" s="66"/>
      <c r="D48" s="66"/>
      <c r="E48" s="67"/>
      <c r="F48" s="66"/>
      <c r="G48" s="119">
        <f t="shared" si="18"/>
        <v>0</v>
      </c>
      <c r="H48" s="119">
        <f t="shared" si="18"/>
        <v>0</v>
      </c>
      <c r="I48" s="68">
        <f t="shared" si="19"/>
        <v>0</v>
      </c>
      <c r="J48" s="67"/>
      <c r="K48" s="67"/>
      <c r="L48" s="80">
        <f t="shared" si="16"/>
        <v>0</v>
      </c>
      <c r="M48" s="81">
        <f t="shared" si="20"/>
        <v>0</v>
      </c>
      <c r="N48" s="58"/>
      <c r="O48" s="63"/>
      <c r="P48" s="82">
        <f t="shared" si="17"/>
        <v>0</v>
      </c>
    </row>
    <row r="49" spans="1:16" ht="12" customHeight="1">
      <c r="A49" s="719"/>
      <c r="B49" s="65"/>
      <c r="C49" s="66"/>
      <c r="D49" s="66"/>
      <c r="E49" s="67"/>
      <c r="F49" s="66"/>
      <c r="G49" s="119">
        <f t="shared" si="18"/>
        <v>0</v>
      </c>
      <c r="H49" s="119">
        <f t="shared" si="18"/>
        <v>0</v>
      </c>
      <c r="I49" s="68">
        <f t="shared" si="19"/>
        <v>0</v>
      </c>
      <c r="J49" s="67"/>
      <c r="K49" s="67"/>
      <c r="L49" s="80">
        <f t="shared" si="16"/>
        <v>0</v>
      </c>
      <c r="M49" s="81">
        <f t="shared" si="20"/>
        <v>0</v>
      </c>
      <c r="N49" s="58"/>
      <c r="O49" s="63"/>
      <c r="P49" s="82">
        <f t="shared" si="17"/>
        <v>0</v>
      </c>
    </row>
    <row r="50" spans="1:16" ht="12" customHeight="1">
      <c r="A50" s="719"/>
      <c r="B50" s="65"/>
      <c r="C50" s="66"/>
      <c r="D50" s="66"/>
      <c r="E50" s="67"/>
      <c r="F50" s="66"/>
      <c r="G50" s="119">
        <f t="shared" si="18"/>
        <v>0</v>
      </c>
      <c r="H50" s="119">
        <f t="shared" si="18"/>
        <v>0</v>
      </c>
      <c r="I50" s="68">
        <f t="shared" si="19"/>
        <v>0</v>
      </c>
      <c r="J50" s="67"/>
      <c r="K50" s="67"/>
      <c r="L50" s="80">
        <f t="shared" si="16"/>
        <v>0</v>
      </c>
      <c r="M50" s="81">
        <f t="shared" si="20"/>
        <v>0</v>
      </c>
      <c r="N50" s="58"/>
      <c r="O50" s="63"/>
      <c r="P50" s="82">
        <f t="shared" si="17"/>
        <v>0</v>
      </c>
    </row>
    <row r="51" spans="1:16" ht="12" customHeight="1" thickBot="1">
      <c r="A51" s="720"/>
      <c r="B51" s="83"/>
      <c r="C51" s="84"/>
      <c r="D51" s="84"/>
      <c r="E51" s="85"/>
      <c r="F51" s="84"/>
      <c r="G51" s="129">
        <f t="shared" si="18"/>
        <v>0</v>
      </c>
      <c r="H51" s="129">
        <f t="shared" si="18"/>
        <v>0</v>
      </c>
      <c r="I51" s="86">
        <f t="shared" si="19"/>
        <v>0</v>
      </c>
      <c r="J51" s="85"/>
      <c r="K51" s="85"/>
      <c r="L51" s="87">
        <f t="shared" si="16"/>
        <v>0</v>
      </c>
      <c r="M51" s="88">
        <f t="shared" si="20"/>
        <v>0</v>
      </c>
      <c r="N51" s="89"/>
      <c r="O51" s="90"/>
      <c r="P51" s="91">
        <f t="shared" si="17"/>
        <v>0</v>
      </c>
    </row>
    <row r="52" spans="1:16" s="37" customFormat="1" ht="3.75" customHeight="1" thickBot="1">
      <c r="A52" s="92"/>
      <c r="B52" s="93"/>
      <c r="C52" s="94"/>
      <c r="D52" s="94"/>
      <c r="E52" s="95"/>
      <c r="F52" s="95"/>
      <c r="G52" s="95"/>
      <c r="H52" s="95"/>
      <c r="I52" s="95"/>
      <c r="J52" s="95"/>
      <c r="K52" s="95"/>
      <c r="L52" s="73"/>
      <c r="M52" s="74"/>
      <c r="N52" s="94"/>
      <c r="O52" s="96"/>
      <c r="P52" s="77"/>
    </row>
    <row r="53" spans="1:16" ht="13.5" customHeight="1" thickBot="1">
      <c r="A53" s="38">
        <v>6</v>
      </c>
      <c r="B53" s="39" t="s">
        <v>884</v>
      </c>
      <c r="C53" s="125"/>
      <c r="D53" s="125"/>
      <c r="E53" s="125"/>
      <c r="F53" s="125"/>
      <c r="G53" s="56">
        <f aca="true" t="shared" si="21" ref="G53:P53">G9+G11+G15+G37+G45</f>
        <v>105857</v>
      </c>
      <c r="H53" s="56">
        <f t="shared" si="21"/>
        <v>655</v>
      </c>
      <c r="I53" s="42">
        <f t="shared" si="21"/>
        <v>106512</v>
      </c>
      <c r="J53" s="56">
        <f t="shared" si="21"/>
        <v>73673</v>
      </c>
      <c r="K53" s="56">
        <f t="shared" si="21"/>
        <v>220</v>
      </c>
      <c r="L53" s="43">
        <f t="shared" si="21"/>
        <v>73893</v>
      </c>
      <c r="M53" s="44">
        <f t="shared" si="21"/>
        <v>180405</v>
      </c>
      <c r="N53" s="56">
        <f t="shared" si="21"/>
        <v>177467</v>
      </c>
      <c r="O53" s="56">
        <f t="shared" si="21"/>
        <v>2351</v>
      </c>
      <c r="P53" s="46">
        <f t="shared" si="21"/>
        <v>587</v>
      </c>
    </row>
    <row r="54" ht="3.75" customHeight="1">
      <c r="A54" s="97"/>
    </row>
    <row r="55" spans="1:2" ht="11.25">
      <c r="A55" s="121" t="s">
        <v>916</v>
      </c>
      <c r="B55" s="12" t="s">
        <v>915</v>
      </c>
    </row>
    <row r="56" spans="1:2" ht="11.25">
      <c r="A56" s="121" t="s">
        <v>917</v>
      </c>
      <c r="B56" s="12" t="s">
        <v>918</v>
      </c>
    </row>
    <row r="57" spans="1:2" ht="11.25">
      <c r="A57" s="121" t="s">
        <v>919</v>
      </c>
      <c r="B57" s="12" t="s">
        <v>922</v>
      </c>
    </row>
    <row r="58" spans="1:2" ht="11.25">
      <c r="A58" s="121" t="s">
        <v>920</v>
      </c>
      <c r="B58" s="12" t="s">
        <v>923</v>
      </c>
    </row>
    <row r="59" spans="1:2" ht="11.25">
      <c r="A59" s="121" t="s">
        <v>921</v>
      </c>
      <c r="B59" s="12" t="s">
        <v>924</v>
      </c>
    </row>
  </sheetData>
  <sheetProtection sheet="1" objects="1" scenarios="1"/>
  <mergeCells count="7">
    <mergeCell ref="J5:K5"/>
    <mergeCell ref="A16:A35"/>
    <mergeCell ref="A38:A43"/>
    <mergeCell ref="A46:A51"/>
    <mergeCell ref="C5:D5"/>
    <mergeCell ref="E5:F5"/>
    <mergeCell ref="G5:H5"/>
  </mergeCells>
  <printOptions/>
  <pageMargins left="0.68" right="0.38" top="0.37" bottom="0.25" header="0.17" footer="0.16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D12" sqref="D12"/>
    </sheetView>
  </sheetViews>
  <sheetFormatPr defaultColWidth="9.33203125" defaultRowHeight="10.5"/>
  <cols>
    <col min="1" max="1" width="7.33203125" style="148" customWidth="1"/>
    <col min="2" max="2" width="9.16015625" style="148" customWidth="1"/>
    <col min="3" max="3" width="60" style="148" customWidth="1"/>
    <col min="4" max="4" width="14.16015625" style="148" customWidth="1"/>
    <col min="5" max="5" width="15.33203125" style="148" customWidth="1"/>
    <col min="6" max="6" width="13.33203125" style="148" customWidth="1"/>
    <col min="7" max="16384" width="9.33203125" style="148" customWidth="1"/>
  </cols>
  <sheetData>
    <row r="1" spans="1:6" ht="10.5">
      <c r="A1" s="147" t="s">
        <v>941</v>
      </c>
      <c r="B1" s="147"/>
      <c r="E1" s="149"/>
      <c r="F1" s="149"/>
    </row>
    <row r="3" spans="1:6" ht="10.5">
      <c r="A3" s="150" t="s">
        <v>925</v>
      </c>
      <c r="B3" s="150"/>
      <c r="C3" s="150"/>
      <c r="D3" s="151"/>
      <c r="F3" s="152"/>
    </row>
    <row r="4" ht="11.25" thickBot="1">
      <c r="F4" s="153" t="s">
        <v>861</v>
      </c>
    </row>
    <row r="5" spans="1:6" s="157" customFormat="1" ht="21.75" thickBot="1">
      <c r="A5" s="154" t="s">
        <v>873</v>
      </c>
      <c r="B5" s="756" t="s">
        <v>926</v>
      </c>
      <c r="C5" s="757"/>
      <c r="D5" s="155" t="s">
        <v>927</v>
      </c>
      <c r="E5" s="155" t="s">
        <v>928</v>
      </c>
      <c r="F5" s="156" t="s">
        <v>878</v>
      </c>
    </row>
    <row r="6" spans="1:6" s="157" customFormat="1" ht="14.25" customHeight="1">
      <c r="A6" s="158">
        <v>1</v>
      </c>
      <c r="B6" s="159" t="s">
        <v>929</v>
      </c>
      <c r="C6" s="160"/>
      <c r="D6" s="143">
        <v>168</v>
      </c>
      <c r="E6" s="143">
        <v>0</v>
      </c>
      <c r="F6" s="141">
        <f>SUM(D6:E6)</f>
        <v>168</v>
      </c>
    </row>
    <row r="7" spans="1:6" s="157" customFormat="1" ht="14.25" customHeight="1">
      <c r="A7" s="161">
        <v>2</v>
      </c>
      <c r="B7" s="159" t="s">
        <v>930</v>
      </c>
      <c r="C7" s="162"/>
      <c r="D7" s="144">
        <v>3695</v>
      </c>
      <c r="E7" s="143">
        <v>0</v>
      </c>
      <c r="F7" s="141">
        <f aca="true" t="shared" si="0" ref="F7:F18">SUM(D7:E7)</f>
        <v>3695</v>
      </c>
    </row>
    <row r="8" spans="1:6" s="157" customFormat="1" ht="14.25" customHeight="1">
      <c r="A8" s="161">
        <v>3</v>
      </c>
      <c r="B8" s="163" t="s">
        <v>942</v>
      </c>
      <c r="C8" s="164" t="s">
        <v>931</v>
      </c>
      <c r="D8" s="144">
        <v>1341</v>
      </c>
      <c r="E8" s="144">
        <v>0</v>
      </c>
      <c r="F8" s="141">
        <f t="shared" si="0"/>
        <v>1341</v>
      </c>
    </row>
    <row r="9" spans="1:6" s="157" customFormat="1" ht="14.25" customHeight="1">
      <c r="A9" s="161">
        <v>4</v>
      </c>
      <c r="B9" s="754" t="s">
        <v>932</v>
      </c>
      <c r="C9" s="755"/>
      <c r="D9" s="145">
        <v>0</v>
      </c>
      <c r="E9" s="144">
        <v>15</v>
      </c>
      <c r="F9" s="141">
        <f t="shared" si="0"/>
        <v>15</v>
      </c>
    </row>
    <row r="10" spans="1:6" s="157" customFormat="1" ht="14.25" customHeight="1">
      <c r="A10" s="161">
        <v>5</v>
      </c>
      <c r="B10" s="758" t="s">
        <v>942</v>
      </c>
      <c r="C10" s="160" t="s">
        <v>933</v>
      </c>
      <c r="D10" s="145">
        <v>0</v>
      </c>
      <c r="E10" s="144">
        <v>0</v>
      </c>
      <c r="F10" s="141">
        <f t="shared" si="0"/>
        <v>0</v>
      </c>
    </row>
    <row r="11" spans="1:6" s="157" customFormat="1" ht="14.25" customHeight="1">
      <c r="A11" s="161">
        <v>6</v>
      </c>
      <c r="B11" s="759"/>
      <c r="C11" s="160" t="s">
        <v>934</v>
      </c>
      <c r="D11" s="145">
        <v>0</v>
      </c>
      <c r="E11" s="144">
        <v>0</v>
      </c>
      <c r="F11" s="141">
        <f t="shared" si="0"/>
        <v>0</v>
      </c>
    </row>
    <row r="12" spans="1:6" s="157" customFormat="1" ht="14.25" customHeight="1">
      <c r="A12" s="161">
        <v>7</v>
      </c>
      <c r="B12" s="760"/>
      <c r="C12" s="160" t="s">
        <v>935</v>
      </c>
      <c r="D12" s="145">
        <v>0</v>
      </c>
      <c r="E12" s="144">
        <v>15</v>
      </c>
      <c r="F12" s="141">
        <f t="shared" si="0"/>
        <v>15</v>
      </c>
    </row>
    <row r="13" spans="1:6" s="157" customFormat="1" ht="14.25" customHeight="1">
      <c r="A13" s="161">
        <v>8</v>
      </c>
      <c r="B13" s="159" t="s">
        <v>936</v>
      </c>
      <c r="C13" s="166"/>
      <c r="D13" s="144">
        <v>0</v>
      </c>
      <c r="E13" s="144">
        <v>0</v>
      </c>
      <c r="F13" s="141">
        <f t="shared" si="0"/>
        <v>0</v>
      </c>
    </row>
    <row r="14" spans="1:6" s="157" customFormat="1" ht="14.25" customHeight="1">
      <c r="A14" s="161">
        <v>9</v>
      </c>
      <c r="B14" s="758" t="s">
        <v>943</v>
      </c>
      <c r="C14" s="166" t="s">
        <v>937</v>
      </c>
      <c r="D14" s="144">
        <v>0</v>
      </c>
      <c r="E14" s="144">
        <v>0</v>
      </c>
      <c r="F14" s="141">
        <f t="shared" si="0"/>
        <v>0</v>
      </c>
    </row>
    <row r="15" spans="1:6" s="157" customFormat="1" ht="14.25" customHeight="1">
      <c r="A15" s="161">
        <v>10</v>
      </c>
      <c r="B15" s="760"/>
      <c r="C15" s="166" t="s">
        <v>934</v>
      </c>
      <c r="D15" s="144">
        <v>0</v>
      </c>
      <c r="E15" s="144">
        <v>0</v>
      </c>
      <c r="F15" s="141">
        <f t="shared" si="0"/>
        <v>0</v>
      </c>
    </row>
    <row r="16" spans="1:6" s="157" customFormat="1" ht="14.25" customHeight="1">
      <c r="A16" s="161">
        <v>11</v>
      </c>
      <c r="B16" s="754" t="s">
        <v>938</v>
      </c>
      <c r="C16" s="755"/>
      <c r="D16" s="144">
        <v>1000</v>
      </c>
      <c r="E16" s="144">
        <v>0</v>
      </c>
      <c r="F16" s="141">
        <f t="shared" si="0"/>
        <v>1000</v>
      </c>
    </row>
    <row r="17" spans="1:6" ht="14.25" customHeight="1">
      <c r="A17" s="161">
        <v>12</v>
      </c>
      <c r="B17" s="167" t="s">
        <v>942</v>
      </c>
      <c r="C17" s="168" t="s">
        <v>939</v>
      </c>
      <c r="D17" s="145">
        <v>53</v>
      </c>
      <c r="E17" s="144">
        <v>0</v>
      </c>
      <c r="F17" s="141">
        <f t="shared" si="0"/>
        <v>53</v>
      </c>
    </row>
    <row r="18" spans="1:6" ht="14.25" customHeight="1" thickBot="1">
      <c r="A18" s="169">
        <v>13</v>
      </c>
      <c r="B18" s="754" t="s">
        <v>940</v>
      </c>
      <c r="C18" s="755"/>
      <c r="D18" s="146">
        <v>0</v>
      </c>
      <c r="E18" s="146">
        <v>0</v>
      </c>
      <c r="F18" s="142">
        <f t="shared" si="0"/>
        <v>0</v>
      </c>
    </row>
    <row r="19" spans="1:6" ht="10.5">
      <c r="A19" s="170"/>
      <c r="B19" s="171"/>
      <c r="C19" s="171"/>
      <c r="D19" s="171"/>
      <c r="E19" s="172"/>
      <c r="F19" s="173"/>
    </row>
    <row r="20" spans="1:6" ht="10.5">
      <c r="A20" s="174"/>
      <c r="E20" s="174"/>
      <c r="F20" s="175"/>
    </row>
    <row r="21" spans="1:6" ht="10.5">
      <c r="A21" s="174"/>
      <c r="F21" s="174"/>
    </row>
    <row r="22" spans="1:6" ht="10.5">
      <c r="A22" s="174"/>
      <c r="B22" s="174"/>
      <c r="F22" s="174"/>
    </row>
    <row r="23" spans="1:3" ht="10.5">
      <c r="A23" s="174"/>
      <c r="B23" s="174"/>
      <c r="C23" s="174"/>
    </row>
    <row r="24" ht="10.5">
      <c r="A24" s="174"/>
    </row>
    <row r="25" spans="1:6" ht="10.5">
      <c r="A25" s="174"/>
      <c r="F25" s="151"/>
    </row>
    <row r="29" ht="10.5">
      <c r="F29" s="174"/>
    </row>
  </sheetData>
  <sheetProtection sheet="1" objects="1" scenarios="1"/>
  <mergeCells count="6">
    <mergeCell ref="B16:C16"/>
    <mergeCell ref="B18:C18"/>
    <mergeCell ref="B5:C5"/>
    <mergeCell ref="B10:B12"/>
    <mergeCell ref="B14:B15"/>
    <mergeCell ref="B9:C9"/>
  </mergeCells>
  <printOptions/>
  <pageMargins left="0.52" right="0.24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25" sqref="D25"/>
    </sheetView>
  </sheetViews>
  <sheetFormatPr defaultColWidth="9.33203125" defaultRowHeight="10.5"/>
  <cols>
    <col min="1" max="1" width="2.66015625" style="2" customWidth="1"/>
    <col min="2" max="2" width="67.5" style="2" customWidth="1"/>
    <col min="3" max="3" width="29" style="2" customWidth="1"/>
    <col min="4" max="4" width="25.83203125" style="2" customWidth="1"/>
    <col min="5" max="5" width="21.5" style="2" customWidth="1"/>
    <col min="6" max="16384" width="9.33203125" style="2" customWidth="1"/>
  </cols>
  <sheetData>
    <row r="1" spans="1:3" ht="10.5">
      <c r="A1" s="1" t="s">
        <v>960</v>
      </c>
      <c r="C1" s="1"/>
    </row>
    <row r="3" spans="1:3" ht="10.5">
      <c r="A3" s="1" t="s">
        <v>944</v>
      </c>
      <c r="C3" s="1"/>
    </row>
    <row r="4" ht="11.25" thickBot="1">
      <c r="E4" s="3" t="s">
        <v>861</v>
      </c>
    </row>
    <row r="5" spans="1:5" ht="12" thickBot="1">
      <c r="A5" s="176" t="s">
        <v>945</v>
      </c>
      <c r="B5" s="176" t="s">
        <v>946</v>
      </c>
      <c r="C5" s="176" t="s">
        <v>964</v>
      </c>
      <c r="D5" s="176" t="s">
        <v>965</v>
      </c>
      <c r="E5" s="177" t="s">
        <v>966</v>
      </c>
    </row>
    <row r="6" spans="1:5" ht="11.25" thickBot="1">
      <c r="A6" s="178"/>
      <c r="B6" s="178"/>
      <c r="C6" s="176">
        <v>1</v>
      </c>
      <c r="D6" s="177">
        <v>2</v>
      </c>
      <c r="E6" s="176">
        <v>3</v>
      </c>
    </row>
    <row r="7" spans="1:5" ht="10.5">
      <c r="A7" s="179">
        <v>1</v>
      </c>
      <c r="B7" s="180" t="s">
        <v>956</v>
      </c>
      <c r="C7" s="180">
        <f>SUM(C8:C10)</f>
        <v>12089</v>
      </c>
      <c r="D7" s="180">
        <f>SUM(D8:D10)</f>
        <v>3295</v>
      </c>
      <c r="E7" s="180">
        <f>SUM(E8:E10)</f>
        <v>10135</v>
      </c>
    </row>
    <row r="8" spans="1:5" ht="10.5">
      <c r="A8" s="181">
        <v>2</v>
      </c>
      <c r="B8" s="181" t="s">
        <v>957</v>
      </c>
      <c r="C8" s="182">
        <v>3609</v>
      </c>
      <c r="D8" s="183"/>
      <c r="E8" s="182">
        <v>3609</v>
      </c>
    </row>
    <row r="9" spans="1:5" ht="10.5">
      <c r="A9" s="181">
        <v>3</v>
      </c>
      <c r="B9" s="181" t="s">
        <v>958</v>
      </c>
      <c r="C9" s="182">
        <v>3295</v>
      </c>
      <c r="D9" s="182">
        <v>3295</v>
      </c>
      <c r="E9" s="182"/>
    </row>
    <row r="10" spans="1:5" ht="11.25" thickBot="1">
      <c r="A10" s="184">
        <v>4</v>
      </c>
      <c r="B10" s="184" t="s">
        <v>959</v>
      </c>
      <c r="C10" s="188">
        <v>5185</v>
      </c>
      <c r="D10" s="185"/>
      <c r="E10" s="188">
        <v>6526</v>
      </c>
    </row>
    <row r="12" spans="1:3" ht="11.25">
      <c r="A12" s="187" t="s">
        <v>916</v>
      </c>
      <c r="B12" s="2" t="s">
        <v>961</v>
      </c>
      <c r="C12" s="186"/>
    </row>
    <row r="13" spans="1:3" ht="11.25">
      <c r="A13" s="187" t="s">
        <v>917</v>
      </c>
      <c r="B13" s="2" t="s">
        <v>963</v>
      </c>
      <c r="C13" s="186"/>
    </row>
    <row r="14" spans="1:2" ht="11.25">
      <c r="A14" s="187" t="s">
        <v>919</v>
      </c>
      <c r="B14" s="2" t="s">
        <v>962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E6" sqref="E6"/>
    </sheetView>
  </sheetViews>
  <sheetFormatPr defaultColWidth="9.33203125" defaultRowHeight="10.5"/>
  <cols>
    <col min="1" max="1" width="5.16015625" style="148" customWidth="1"/>
    <col min="2" max="2" width="9.83203125" style="148" customWidth="1"/>
    <col min="3" max="3" width="25" style="148" customWidth="1"/>
    <col min="4" max="6" width="17.83203125" style="148" customWidth="1"/>
    <col min="7" max="7" width="10.5" style="148" customWidth="1"/>
    <col min="8" max="8" width="9.33203125" style="148" customWidth="1"/>
    <col min="9" max="9" width="76.5" style="148" customWidth="1"/>
    <col min="10" max="16384" width="9.33203125" style="148" customWidth="1"/>
  </cols>
  <sheetData>
    <row r="1" spans="1:3" ht="10.5">
      <c r="A1" s="150" t="s">
        <v>978</v>
      </c>
      <c r="C1" s="150"/>
    </row>
    <row r="2" spans="2:6" ht="10.5">
      <c r="B2" s="149"/>
      <c r="C2" s="149"/>
      <c r="D2" s="157"/>
      <c r="E2" s="157"/>
      <c r="F2" s="149"/>
    </row>
    <row r="3" spans="1:6" ht="10.5">
      <c r="A3" s="150" t="s">
        <v>967</v>
      </c>
      <c r="C3" s="150"/>
      <c r="F3" s="152"/>
    </row>
    <row r="4" ht="11.25" thickBot="1">
      <c r="F4" s="194" t="s">
        <v>861</v>
      </c>
    </row>
    <row r="5" spans="1:9" s="157" customFormat="1" ht="24" customHeight="1" thickBot="1">
      <c r="A5" s="195" t="s">
        <v>873</v>
      </c>
      <c r="B5" s="763" t="s">
        <v>946</v>
      </c>
      <c r="C5" s="757"/>
      <c r="D5" s="155" t="s">
        <v>968</v>
      </c>
      <c r="E5" s="155" t="s">
        <v>928</v>
      </c>
      <c r="F5" s="156" t="s">
        <v>875</v>
      </c>
      <c r="H5" s="174"/>
      <c r="I5" s="174"/>
    </row>
    <row r="6" spans="1:9" ht="14.25" customHeight="1">
      <c r="A6" s="197">
        <v>1</v>
      </c>
      <c r="B6" s="198" t="s">
        <v>969</v>
      </c>
      <c r="C6" s="199"/>
      <c r="D6" s="189">
        <v>129495</v>
      </c>
      <c r="E6" s="189">
        <v>664</v>
      </c>
      <c r="F6" s="200">
        <f>SUM(D6:E6)</f>
        <v>130159</v>
      </c>
      <c r="G6" s="201"/>
      <c r="H6" s="174"/>
      <c r="I6" s="174"/>
    </row>
    <row r="7" spans="1:9" ht="14.25" customHeight="1">
      <c r="A7" s="202">
        <v>2</v>
      </c>
      <c r="B7" s="764" t="s">
        <v>970</v>
      </c>
      <c r="C7" s="203" t="s">
        <v>971</v>
      </c>
      <c r="D7" s="190">
        <v>88390</v>
      </c>
      <c r="E7" s="191">
        <v>446</v>
      </c>
      <c r="F7" s="204">
        <f aca="true" t="shared" si="0" ref="F7:F13">SUM(D7:E7)</f>
        <v>88836</v>
      </c>
      <c r="G7" s="201"/>
      <c r="H7" s="174"/>
      <c r="I7" s="174"/>
    </row>
    <row r="8" spans="1:9" ht="14.25" customHeight="1">
      <c r="A8" s="202">
        <v>3</v>
      </c>
      <c r="B8" s="765"/>
      <c r="C8" s="203" t="s">
        <v>972</v>
      </c>
      <c r="D8" s="190">
        <v>8426</v>
      </c>
      <c r="E8" s="190">
        <v>62</v>
      </c>
      <c r="F8" s="204">
        <f t="shared" si="0"/>
        <v>8488</v>
      </c>
      <c r="G8" s="201"/>
      <c r="H8" s="174"/>
      <c r="I8" s="174"/>
    </row>
    <row r="9" spans="1:9" ht="14.25" customHeight="1">
      <c r="A9" s="202">
        <v>4</v>
      </c>
      <c r="B9" s="761" t="s">
        <v>973</v>
      </c>
      <c r="C9" s="762"/>
      <c r="D9" s="205">
        <f>SUM(D10:D11)</f>
        <v>5125</v>
      </c>
      <c r="E9" s="205">
        <f>SUM(E10:E11)</f>
        <v>50</v>
      </c>
      <c r="F9" s="204">
        <f t="shared" si="0"/>
        <v>5175</v>
      </c>
      <c r="G9" s="201"/>
      <c r="H9" s="174"/>
      <c r="I9" s="174"/>
    </row>
    <row r="10" spans="1:9" ht="14.25" customHeight="1">
      <c r="A10" s="202">
        <v>5</v>
      </c>
      <c r="B10" s="764" t="s">
        <v>883</v>
      </c>
      <c r="C10" s="203" t="s">
        <v>974</v>
      </c>
      <c r="D10" s="190">
        <v>339</v>
      </c>
      <c r="E10" s="191">
        <v>0</v>
      </c>
      <c r="F10" s="204">
        <f t="shared" si="0"/>
        <v>339</v>
      </c>
      <c r="G10" s="201"/>
      <c r="H10" s="174"/>
      <c r="I10" s="174"/>
    </row>
    <row r="11" spans="1:9" ht="14.25" customHeight="1">
      <c r="A11" s="202">
        <v>6</v>
      </c>
      <c r="B11" s="765"/>
      <c r="C11" s="203" t="s">
        <v>975</v>
      </c>
      <c r="D11" s="190">
        <v>4786</v>
      </c>
      <c r="E11" s="191">
        <v>50</v>
      </c>
      <c r="F11" s="204">
        <f t="shared" si="0"/>
        <v>4836</v>
      </c>
      <c r="G11" s="201"/>
      <c r="H11" s="174"/>
      <c r="I11" s="174"/>
    </row>
    <row r="12" spans="1:9" ht="14.25" customHeight="1">
      <c r="A12" s="202">
        <v>7</v>
      </c>
      <c r="B12" s="761" t="s">
        <v>976</v>
      </c>
      <c r="C12" s="762"/>
      <c r="D12" s="190">
        <v>437</v>
      </c>
      <c r="E12" s="191">
        <v>0</v>
      </c>
      <c r="F12" s="204">
        <f t="shared" si="0"/>
        <v>437</v>
      </c>
      <c r="H12" s="174"/>
      <c r="I12" s="174"/>
    </row>
    <row r="13" spans="1:9" ht="14.25" customHeight="1" thickBot="1">
      <c r="A13" s="206">
        <v>8</v>
      </c>
      <c r="B13" s="207" t="s">
        <v>977</v>
      </c>
      <c r="C13" s="208"/>
      <c r="D13" s="192">
        <v>84</v>
      </c>
      <c r="E13" s="193">
        <v>0</v>
      </c>
      <c r="F13" s="209">
        <f t="shared" si="0"/>
        <v>84</v>
      </c>
      <c r="H13" s="174"/>
      <c r="I13" s="174"/>
    </row>
    <row r="14" spans="1:8" ht="10.5">
      <c r="A14" s="171"/>
      <c r="B14" s="171"/>
      <c r="C14" s="171"/>
      <c r="D14" s="171"/>
      <c r="E14" s="171"/>
      <c r="F14" s="171"/>
      <c r="G14" s="174"/>
      <c r="H14" s="174"/>
    </row>
    <row r="15" spans="1:8" ht="10.5">
      <c r="A15" s="174"/>
      <c r="B15" s="174"/>
      <c r="G15" s="174"/>
      <c r="H15" s="174"/>
    </row>
    <row r="16" spans="1:8" ht="10.5">
      <c r="A16" s="174"/>
      <c r="B16" s="174"/>
      <c r="G16" s="174"/>
      <c r="H16" s="174"/>
    </row>
    <row r="17" spans="1:8" ht="10.5">
      <c r="A17" s="174"/>
      <c r="B17" s="174"/>
      <c r="C17" s="174"/>
      <c r="G17" s="174"/>
      <c r="H17" s="174"/>
    </row>
    <row r="18" spans="1:2" ht="10.5">
      <c r="A18" s="174"/>
      <c r="B18" s="174"/>
    </row>
    <row r="19" spans="1:7" ht="10.5">
      <c r="A19" s="174"/>
      <c r="B19" s="174"/>
      <c r="G19" s="210"/>
    </row>
    <row r="20" spans="1:2" ht="10.5">
      <c r="A20" s="174"/>
      <c r="B20" s="174"/>
    </row>
    <row r="21" spans="1:2" ht="10.5">
      <c r="A21" s="174"/>
      <c r="B21" s="174"/>
    </row>
    <row r="22" spans="1:2" ht="10.5">
      <c r="A22" s="174"/>
      <c r="B22" s="174"/>
    </row>
    <row r="23" ht="10.5">
      <c r="A23" s="174"/>
    </row>
    <row r="24" ht="10.5">
      <c r="A24" s="174"/>
    </row>
    <row r="29" ht="10.5">
      <c r="A29" s="201"/>
    </row>
    <row r="30" ht="10.5">
      <c r="A30" s="201"/>
    </row>
    <row r="31" ht="10.5">
      <c r="A31" s="201"/>
    </row>
    <row r="32" ht="10.5">
      <c r="A32" s="211"/>
    </row>
    <row r="33" spans="1:8" ht="10.5">
      <c r="A33" s="211"/>
      <c r="H33" s="174"/>
    </row>
    <row r="34" spans="1:8" ht="10.5">
      <c r="A34" s="211"/>
      <c r="H34" s="174"/>
    </row>
    <row r="35" spans="1:8" ht="10.5">
      <c r="A35" s="201"/>
      <c r="H35" s="174"/>
    </row>
    <row r="36" spans="1:8" ht="10.5">
      <c r="A36" s="201"/>
      <c r="H36" s="174"/>
    </row>
    <row r="37" spans="1:8" ht="10.5">
      <c r="A37" s="210"/>
      <c r="H37" s="174"/>
    </row>
    <row r="38" spans="8:9" ht="10.5">
      <c r="H38" s="174"/>
      <c r="I38" s="174"/>
    </row>
    <row r="39" spans="8:9" ht="10.5">
      <c r="H39" s="174"/>
      <c r="I39" s="174"/>
    </row>
    <row r="40" spans="8:9" ht="10.5">
      <c r="H40" s="174"/>
      <c r="I40" s="174"/>
    </row>
    <row r="41" spans="8:9" ht="10.5">
      <c r="H41" s="174"/>
      <c r="I41" s="174"/>
    </row>
    <row r="42" spans="8:9" ht="10.5">
      <c r="H42" s="174"/>
      <c r="I42" s="174"/>
    </row>
    <row r="43" ht="10.5">
      <c r="I43" s="174"/>
    </row>
    <row r="44" ht="10.5">
      <c r="I44" s="174"/>
    </row>
    <row r="45" ht="10.5">
      <c r="I45" s="174"/>
    </row>
    <row r="46" ht="10.5">
      <c r="I46" s="174"/>
    </row>
    <row r="47" ht="10.5">
      <c r="I47" s="174"/>
    </row>
  </sheetData>
  <sheetProtection sheet="1" objects="1" scenarios="1"/>
  <mergeCells count="5">
    <mergeCell ref="B12:C12"/>
    <mergeCell ref="B5:C5"/>
    <mergeCell ref="B10:B11"/>
    <mergeCell ref="B7:B8"/>
    <mergeCell ref="B9:C9"/>
  </mergeCells>
  <printOptions/>
  <pageMargins left="0.56" right="0.47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vojacek</dc:creator>
  <cp:keywords/>
  <dc:description/>
  <cp:lastModifiedBy>test</cp:lastModifiedBy>
  <cp:lastPrinted>2008-04-01T13:29:14Z</cp:lastPrinted>
  <dcterms:created xsi:type="dcterms:W3CDTF">2008-02-20T11:55:45Z</dcterms:created>
  <dcterms:modified xsi:type="dcterms:W3CDTF">2008-04-01T13:35:08Z</dcterms:modified>
  <cp:category/>
  <cp:version/>
  <cp:contentType/>
  <cp:contentStatus/>
</cp:coreProperties>
</file>